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issions Data" sheetId="1" state="visible" r:id="rId1"/>
    <sheet xmlns:r="http://schemas.openxmlformats.org/officeDocument/2006/relationships" name="Reference Rate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8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0E3A5B"/>
      <sz val="10"/>
    </font>
    <font>
      <name val="Calibri"/>
      <b val="1"/>
      <color rgb="00FFFFFF"/>
      <sz val="10"/>
    </font>
    <font>
      <name val="Calibri"/>
      <i val="1"/>
      <color rgb="004B5563"/>
      <sz val="9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4A62A"/>
      </patternFill>
    </fill>
    <fill>
      <patternFill patternType="solid">
        <fgColor rgb="001A568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4" fontId="4" fillId="3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3" fontId="5" fillId="6" borderId="1" applyAlignment="1" pivotButton="0" quotePrefix="0" xfId="0">
      <alignment horizontal="center" vertical="center" wrapText="1"/>
    </xf>
    <xf numFmtId="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1" fillId="0" borderId="0" pivotButton="0" quotePrefix="0" xfId="0"/>
    <xf numFmtId="2" fontId="4" fillId="3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0" fontId="5" fillId="0" borderId="0" pivotButton="0" quotePrefix="0" xfId="0"/>
    <xf numFmtId="1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2">
    <dxf>
      <font>
        <b val="1"/>
        <color rgb="00DC2626"/>
      </font>
      <fill>
        <patternFill patternType="solid">
          <fgColor rgb="00FCE4E4"/>
        </patternFill>
      </fill>
    </dxf>
    <dxf>
      <font>
        <b val="1"/>
        <color rgb="0016A34A"/>
      </font>
      <fill>
        <patternFill patternType="solid">
          <fgColor rgb="00E7F6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CBAM Cost by Product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'Dashboard'!$A$14:$A$18</f>
            </numRef>
          </cat>
          <val>
            <numRef>
              <f>'Dashboard'!$B$14:$B$18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Product 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CBAM Cost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Embedded Emissions Share by Category</a:t>
            </a:r>
          </a:p>
        </rich>
      </tx>
    </title>
    <plotArea>
      <pieChart>
        <varyColors val="1"/>
        <ser>
          <idx val="0"/>
          <order val="0"/>
          <tx>
            <strRef>
              <f>'Dashboard'!C13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'Dashboard'!$A$14:$A$18</f>
            </numRef>
          </cat>
          <val>
            <numRef>
              <f>'Dashboard'!$C$14:$C$18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11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28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  <col width="16" customWidth="1" min="5" max="5"/>
    <col width="14" customWidth="1" min="6" max="6"/>
    <col width="20" customWidth="1" min="7" max="7"/>
    <col width="20" customWidth="1" min="8" max="8"/>
    <col width="22" customWidth="1" min="9" max="9"/>
    <col width="22" customWidth="1" min="10" max="10"/>
    <col width="20" customWidth="1" min="11" max="11"/>
    <col width="18" customWidth="1" min="12" max="12"/>
    <col width="20" customWidth="1" min="13" max="13"/>
    <col width="16" customWidth="1" min="14" max="14"/>
    <col width="16" customWidth="1" min="15" max="15"/>
    <col width="16" customWidth="1" min="16" max="16"/>
  </cols>
  <sheetData>
    <row r="1" ht="26" customHeight="1">
      <c r="A1" s="1" t="inlineStr">
        <is>
          <t>CBAM Compliance Tracker — Embedded Emissions &amp; Certificate Cost Calculator</t>
        </is>
      </c>
    </row>
    <row r="2" ht="18" customHeight="1">
      <c r="A2" s="2" t="inlineStr">
        <is>
          <t>EU Carbon Border Adjustment Mechanism — shipment-level emissions and cost tracking (sample data, USD)</t>
        </is>
      </c>
    </row>
    <row r="3"/>
    <row r="4" ht="40" customHeight="1">
      <c r="A4" s="3" t="inlineStr">
        <is>
          <t>Shipment ID</t>
        </is>
      </c>
      <c r="B4" s="3" t="inlineStr">
        <is>
          <t>Import Date</t>
        </is>
      </c>
      <c r="C4" s="3" t="inlineStr">
        <is>
          <t>Exporting Country</t>
        </is>
      </c>
      <c r="D4" s="3" t="inlineStr">
        <is>
          <t>CN Code</t>
        </is>
      </c>
      <c r="E4" s="3" t="inlineStr">
        <is>
          <t>Product Category</t>
        </is>
      </c>
      <c r="F4" s="3" t="inlineStr">
        <is>
          <t>Quantity (Tonnes)</t>
        </is>
      </c>
      <c r="G4" s="3" t="inlineStr">
        <is>
          <t>Direct Emissions Factor (tCO2e/t)</t>
        </is>
      </c>
      <c r="H4" s="3" t="inlineStr">
        <is>
          <t>Indirect Emissions Factor (tCO2e/t)</t>
        </is>
      </c>
      <c r="I4" s="3" t="inlineStr">
        <is>
          <t>Total Embedded Emissions (tCO2e)</t>
        </is>
      </c>
      <c r="J4" s="3" t="inlineStr">
        <is>
          <t>Carbon Price Paid Abroad ($/tCO2e)</t>
        </is>
      </c>
      <c r="K4" s="3" t="inlineStr">
        <is>
          <t>CBAM Certificate Price ($/tCO2e)</t>
        </is>
      </c>
      <c r="L4" s="3" t="inlineStr">
        <is>
          <t>Gross CBAM Liability ($)</t>
        </is>
      </c>
      <c r="M4" s="3" t="inlineStr">
        <is>
          <t>Deduction for Carbon Paid ($)</t>
        </is>
      </c>
      <c r="N4" s="3" t="inlineStr">
        <is>
          <t>Net CBAM Cost ($)</t>
        </is>
      </c>
      <c r="O4" s="3" t="inlineStr">
        <is>
          <t>Compliance Status</t>
        </is>
      </c>
      <c r="P4" s="3" t="inlineStr">
        <is>
          <t>Notes</t>
        </is>
      </c>
    </row>
    <row r="5">
      <c r="A5" s="4" t="inlineStr">
        <is>
          <t>SHP-1001</t>
        </is>
      </c>
      <c r="B5" s="5" t="inlineStr">
        <is>
          <t>01/12/2026</t>
        </is>
      </c>
      <c r="C5" s="6" t="inlineStr">
        <is>
          <t>China</t>
        </is>
      </c>
      <c r="D5" s="4" t="inlineStr">
        <is>
          <t>7208.10</t>
        </is>
      </c>
      <c r="E5" s="6" t="inlineStr">
        <is>
          <t>Iron and Steel</t>
        </is>
      </c>
      <c r="F5" s="7" t="n">
        <v>500</v>
      </c>
      <c r="G5" s="8" t="n">
        <v>1.85</v>
      </c>
      <c r="H5" s="8" t="n">
        <v>0.35</v>
      </c>
      <c r="I5" s="9">
        <f>F5*(G5+H5)</f>
        <v/>
      </c>
      <c r="J5" s="10" t="n">
        <v>8.5</v>
      </c>
      <c r="K5" s="11">
        <f>IFERROR(VLOOKUP(E5,'Reference Rates'!$B$5:$D$11,3,0),0)</f>
        <v/>
      </c>
      <c r="L5" s="11">
        <f>I5*K5</f>
        <v/>
      </c>
      <c r="M5" s="11">
        <f>I5*J5</f>
        <v/>
      </c>
      <c r="N5" s="11">
        <f>MAX(0,L5-M5)</f>
        <v/>
      </c>
      <c r="O5" s="4">
        <f>IF(N5=0,"Fully Offset",IF(N5&lt;1000,"Low Exposure","Review Required"))</f>
        <v/>
      </c>
      <c r="P5" s="4" t="inlineStr">
        <is>
          <t>Verified</t>
        </is>
      </c>
    </row>
    <row r="6">
      <c r="A6" s="12" t="inlineStr">
        <is>
          <t>SHP-1002</t>
        </is>
      </c>
      <c r="B6" s="13" t="inlineStr">
        <is>
          <t>01/22/2026</t>
        </is>
      </c>
      <c r="C6" s="14" t="inlineStr">
        <is>
          <t>India</t>
        </is>
      </c>
      <c r="D6" s="12" t="inlineStr">
        <is>
          <t>7601.10</t>
        </is>
      </c>
      <c r="E6" s="14" t="inlineStr">
        <is>
          <t>Aluminum</t>
        </is>
      </c>
      <c r="F6" s="7" t="n">
        <v>320</v>
      </c>
      <c r="G6" s="8" t="n">
        <v>6.2</v>
      </c>
      <c r="H6" s="8" t="n">
        <v>1.1</v>
      </c>
      <c r="I6" s="15">
        <f>F6*(G6+H6)</f>
        <v/>
      </c>
      <c r="J6" s="10" t="n">
        <v>5</v>
      </c>
      <c r="K6" s="16">
        <f>IFERROR(VLOOKUP(E6,'Reference Rates'!$B$5:$D$11,3,0),0)</f>
        <v/>
      </c>
      <c r="L6" s="16">
        <f>I6*K6</f>
        <v/>
      </c>
      <c r="M6" s="16">
        <f>I6*J6</f>
        <v/>
      </c>
      <c r="N6" s="16">
        <f>MAX(0,L6-M6)</f>
        <v/>
      </c>
      <c r="O6" s="12">
        <f>IF(N6=0,"Fully Offset",IF(N6&lt;1000,"Low Exposure","Review Required"))</f>
        <v/>
      </c>
      <c r="P6" s="12" t="inlineStr">
        <is>
          <t>Pending Review</t>
        </is>
      </c>
    </row>
    <row r="7">
      <c r="A7" s="4" t="inlineStr">
        <is>
          <t>SHP-1003</t>
        </is>
      </c>
      <c r="B7" s="5" t="inlineStr">
        <is>
          <t>02/03/2026</t>
        </is>
      </c>
      <c r="C7" s="6" t="inlineStr">
        <is>
          <t>Turkey</t>
        </is>
      </c>
      <c r="D7" s="4" t="inlineStr">
        <is>
          <t>2523.29</t>
        </is>
      </c>
      <c r="E7" s="6" t="inlineStr">
        <is>
          <t>Cement</t>
        </is>
      </c>
      <c r="F7" s="7" t="n">
        <v>900</v>
      </c>
      <c r="G7" s="8" t="n">
        <v>0.85</v>
      </c>
      <c r="H7" s="8" t="n">
        <v>0.1</v>
      </c>
      <c r="I7" s="9">
        <f>F7*(G7+H7)</f>
        <v/>
      </c>
      <c r="J7" s="10" t="n">
        <v>12</v>
      </c>
      <c r="K7" s="11">
        <f>IFERROR(VLOOKUP(E7,'Reference Rates'!$B$5:$D$11,3,0),0)</f>
        <v/>
      </c>
      <c r="L7" s="11">
        <f>I7*K7</f>
        <v/>
      </c>
      <c r="M7" s="11">
        <f>I7*J7</f>
        <v/>
      </c>
      <c r="N7" s="11">
        <f>MAX(0,L7-M7)</f>
        <v/>
      </c>
      <c r="O7" s="4">
        <f>IF(N7=0,"Fully Offset",IF(N7&lt;1000,"Low Exposure","Review Required"))</f>
        <v/>
      </c>
      <c r="P7" s="4" t="inlineStr">
        <is>
          <t>Verified</t>
        </is>
      </c>
    </row>
    <row r="8">
      <c r="A8" s="12" t="inlineStr">
        <is>
          <t>SHP-1004</t>
        </is>
      </c>
      <c r="B8" s="13" t="inlineStr">
        <is>
          <t>02/18/2026</t>
        </is>
      </c>
      <c r="C8" s="14" t="inlineStr">
        <is>
          <t>Russia</t>
        </is>
      </c>
      <c r="D8" s="12" t="inlineStr">
        <is>
          <t>3102.10</t>
        </is>
      </c>
      <c r="E8" s="14" t="inlineStr">
        <is>
          <t>Fertilizers</t>
        </is>
      </c>
      <c r="F8" s="7" t="n">
        <v>250</v>
      </c>
      <c r="G8" s="8" t="n">
        <v>2.1</v>
      </c>
      <c r="H8" s="8" t="n">
        <v>0.25</v>
      </c>
      <c r="I8" s="15">
        <f>F8*(G8+H8)</f>
        <v/>
      </c>
      <c r="J8" s="10" t="n">
        <v>15</v>
      </c>
      <c r="K8" s="16">
        <f>IFERROR(VLOOKUP(E8,'Reference Rates'!$B$5:$D$11,3,0),0)</f>
        <v/>
      </c>
      <c r="L8" s="16">
        <f>I8*K8</f>
        <v/>
      </c>
      <c r="M8" s="16">
        <f>I8*J8</f>
        <v/>
      </c>
      <c r="N8" s="16">
        <f>MAX(0,L8-M8)</f>
        <v/>
      </c>
      <c r="O8" s="12">
        <f>IF(N8=0,"Fully Offset",IF(N8&lt;1000,"Low Exposure","Review Required"))</f>
        <v/>
      </c>
      <c r="P8" s="12" t="inlineStr">
        <is>
          <t>Pending Review</t>
        </is>
      </c>
    </row>
    <row r="9">
      <c r="A9" s="4" t="inlineStr">
        <is>
          <t>SHP-1005</t>
        </is>
      </c>
      <c r="B9" s="5" t="inlineStr">
        <is>
          <t>03/05/2026</t>
        </is>
      </c>
      <c r="C9" s="6" t="inlineStr">
        <is>
          <t>Vietnam</t>
        </is>
      </c>
      <c r="D9" s="4" t="inlineStr">
        <is>
          <t>7210.49</t>
        </is>
      </c>
      <c r="E9" s="6" t="inlineStr">
        <is>
          <t>Iron and Steel</t>
        </is>
      </c>
      <c r="F9" s="7" t="n">
        <v>610</v>
      </c>
      <c r="G9" s="8" t="n">
        <v>1.9</v>
      </c>
      <c r="H9" s="8" t="n">
        <v>0.3</v>
      </c>
      <c r="I9" s="9">
        <f>F9*(G9+H9)</f>
        <v/>
      </c>
      <c r="J9" s="10" t="n">
        <v>4</v>
      </c>
      <c r="K9" s="11">
        <f>IFERROR(VLOOKUP(E9,'Reference Rates'!$B$5:$D$11,3,0),0)</f>
        <v/>
      </c>
      <c r="L9" s="11">
        <f>I9*K9</f>
        <v/>
      </c>
      <c r="M9" s="11">
        <f>I9*J9</f>
        <v/>
      </c>
      <c r="N9" s="11">
        <f>MAX(0,L9-M9)</f>
        <v/>
      </c>
      <c r="O9" s="4">
        <f>IF(N9=0,"Fully Offset",IF(N9&lt;1000,"Low Exposure","Review Required"))</f>
        <v/>
      </c>
      <c r="P9" s="4" t="inlineStr">
        <is>
          <t>Verified</t>
        </is>
      </c>
    </row>
    <row r="10">
      <c r="A10" s="12" t="inlineStr">
        <is>
          <t>SHP-1006</t>
        </is>
      </c>
      <c r="B10" s="13" t="inlineStr">
        <is>
          <t>03/21/2026</t>
        </is>
      </c>
      <c r="C10" s="14" t="inlineStr">
        <is>
          <t>South Korea</t>
        </is>
      </c>
      <c r="D10" s="12" t="inlineStr">
        <is>
          <t>7601.20</t>
        </is>
      </c>
      <c r="E10" s="14" t="inlineStr">
        <is>
          <t>Aluminum</t>
        </is>
      </c>
      <c r="F10" s="7" t="n">
        <v>275</v>
      </c>
      <c r="G10" s="8" t="n">
        <v>6</v>
      </c>
      <c r="H10" s="8" t="n">
        <v>1.05</v>
      </c>
      <c r="I10" s="15">
        <f>F10*(G10+H10)</f>
        <v/>
      </c>
      <c r="J10" s="10" t="n">
        <v>10</v>
      </c>
      <c r="K10" s="16">
        <f>IFERROR(VLOOKUP(E10,'Reference Rates'!$B$5:$D$11,3,0),0)</f>
        <v/>
      </c>
      <c r="L10" s="16">
        <f>I10*K10</f>
        <v/>
      </c>
      <c r="M10" s="16">
        <f>I10*J10</f>
        <v/>
      </c>
      <c r="N10" s="16">
        <f>MAX(0,L10-M10)</f>
        <v/>
      </c>
      <c r="O10" s="12">
        <f>IF(N10=0,"Fully Offset",IF(N10&lt;1000,"Low Exposure","Review Required"))</f>
        <v/>
      </c>
      <c r="P10" s="12" t="inlineStr">
        <is>
          <t>Pending Review</t>
        </is>
      </c>
    </row>
    <row r="11">
      <c r="A11" s="4" t="inlineStr">
        <is>
          <t>SHP-1007</t>
        </is>
      </c>
      <c r="B11" s="5" t="inlineStr">
        <is>
          <t>04/09/2026</t>
        </is>
      </c>
      <c r="C11" s="6" t="inlineStr">
        <is>
          <t>Egypt</t>
        </is>
      </c>
      <c r="D11" s="4" t="inlineStr">
        <is>
          <t>2523.10</t>
        </is>
      </c>
      <c r="E11" s="6" t="inlineStr">
        <is>
          <t>Cement</t>
        </is>
      </c>
      <c r="F11" s="7" t="n">
        <v>780</v>
      </c>
      <c r="G11" s="8" t="n">
        <v>0.8</v>
      </c>
      <c r="H11" s="8" t="n">
        <v>0.12</v>
      </c>
      <c r="I11" s="9">
        <f>F11*(G11+H11)</f>
        <v/>
      </c>
      <c r="J11" s="10" t="n">
        <v>6.5</v>
      </c>
      <c r="K11" s="11">
        <f>IFERROR(VLOOKUP(E11,'Reference Rates'!$B$5:$D$11,3,0),0)</f>
        <v/>
      </c>
      <c r="L11" s="11">
        <f>I11*K11</f>
        <v/>
      </c>
      <c r="M11" s="11">
        <f>I11*J11</f>
        <v/>
      </c>
      <c r="N11" s="11">
        <f>MAX(0,L11-M11)</f>
        <v/>
      </c>
      <c r="O11" s="4">
        <f>IF(N11=0,"Fully Offset",IF(N11&lt;1000,"Low Exposure","Review Required"))</f>
        <v/>
      </c>
      <c r="P11" s="4" t="inlineStr">
        <is>
          <t>Verified</t>
        </is>
      </c>
    </row>
    <row r="12">
      <c r="A12" s="12" t="inlineStr">
        <is>
          <t>SHP-1008</t>
        </is>
      </c>
      <c r="B12" s="13" t="inlineStr">
        <is>
          <t>04/27/2026</t>
        </is>
      </c>
      <c r="C12" s="14" t="inlineStr">
        <is>
          <t>Ukraine</t>
        </is>
      </c>
      <c r="D12" s="12" t="inlineStr">
        <is>
          <t>7208.51</t>
        </is>
      </c>
      <c r="E12" s="14" t="inlineStr">
        <is>
          <t>Iron and Steel</t>
        </is>
      </c>
      <c r="F12" s="7" t="n">
        <v>430</v>
      </c>
      <c r="G12" s="8" t="n">
        <v>1.88</v>
      </c>
      <c r="H12" s="8" t="n">
        <v>0.32</v>
      </c>
      <c r="I12" s="15">
        <f>F12*(G12+H12)</f>
        <v/>
      </c>
      <c r="J12" s="10" t="n">
        <v>9</v>
      </c>
      <c r="K12" s="16">
        <f>IFERROR(VLOOKUP(E12,'Reference Rates'!$B$5:$D$11,3,0),0)</f>
        <v/>
      </c>
      <c r="L12" s="16">
        <f>I12*K12</f>
        <v/>
      </c>
      <c r="M12" s="16">
        <f>I12*J12</f>
        <v/>
      </c>
      <c r="N12" s="16">
        <f>MAX(0,L12-M12)</f>
        <v/>
      </c>
      <c r="O12" s="12">
        <f>IF(N12=0,"Fully Offset",IF(N12&lt;1000,"Low Exposure","Review Required"))</f>
        <v/>
      </c>
      <c r="P12" s="12" t="inlineStr">
        <is>
          <t>Pending Review</t>
        </is>
      </c>
    </row>
    <row r="13">
      <c r="A13" s="4" t="inlineStr">
        <is>
          <t>SHP-1009</t>
        </is>
      </c>
      <c r="B13" s="5" t="inlineStr">
        <is>
          <t>05/14/2026</t>
        </is>
      </c>
      <c r="C13" s="6" t="inlineStr">
        <is>
          <t>Indonesia</t>
        </is>
      </c>
      <c r="D13" s="4" t="inlineStr">
        <is>
          <t>2716.00</t>
        </is>
      </c>
      <c r="E13" s="6" t="inlineStr">
        <is>
          <t>Electricity</t>
        </is>
      </c>
      <c r="F13" s="7" t="n">
        <v>1200</v>
      </c>
      <c r="G13" s="8" t="n">
        <v>0.45</v>
      </c>
      <c r="H13" s="8" t="n">
        <v>0.05</v>
      </c>
      <c r="I13" s="9">
        <f>F13*(G13+H13)</f>
        <v/>
      </c>
      <c r="J13" s="10" t="n">
        <v>3</v>
      </c>
      <c r="K13" s="11">
        <f>IFERROR(VLOOKUP(E13,'Reference Rates'!$B$5:$D$11,3,0),0)</f>
        <v/>
      </c>
      <c r="L13" s="11">
        <f>I13*K13</f>
        <v/>
      </c>
      <c r="M13" s="11">
        <f>I13*J13</f>
        <v/>
      </c>
      <c r="N13" s="11">
        <f>MAX(0,L13-M13)</f>
        <v/>
      </c>
      <c r="O13" s="4">
        <f>IF(N13=0,"Fully Offset",IF(N13&lt;1000,"Low Exposure","Review Required"))</f>
        <v/>
      </c>
      <c r="P13" s="4" t="inlineStr">
        <is>
          <t>Verified</t>
        </is>
      </c>
    </row>
    <row r="14">
      <c r="A14" s="12" t="inlineStr">
        <is>
          <t>SHP-1010</t>
        </is>
      </c>
      <c r="B14" s="13" t="inlineStr">
        <is>
          <t>05/30/2026</t>
        </is>
      </c>
      <c r="C14" s="14" t="inlineStr">
        <is>
          <t>Brazil</t>
        </is>
      </c>
      <c r="D14" s="12" t="inlineStr">
        <is>
          <t>3102.21</t>
        </is>
      </c>
      <c r="E14" s="14" t="inlineStr">
        <is>
          <t>Fertilizers</t>
        </is>
      </c>
      <c r="F14" s="7" t="n">
        <v>340</v>
      </c>
      <c r="G14" s="8" t="n">
        <v>2.05</v>
      </c>
      <c r="H14" s="8" t="n">
        <v>0.22</v>
      </c>
      <c r="I14" s="15">
        <f>F14*(G14+H14)</f>
        <v/>
      </c>
      <c r="J14" s="10" t="n">
        <v>11</v>
      </c>
      <c r="K14" s="16">
        <f>IFERROR(VLOOKUP(E14,'Reference Rates'!$B$5:$D$11,3,0),0)</f>
        <v/>
      </c>
      <c r="L14" s="16">
        <f>I14*K14</f>
        <v/>
      </c>
      <c r="M14" s="16">
        <f>I14*J14</f>
        <v/>
      </c>
      <c r="N14" s="16">
        <f>MAX(0,L14-M14)</f>
        <v/>
      </c>
      <c r="O14" s="12">
        <f>IF(N14=0,"Fully Offset",IF(N14&lt;1000,"Low Exposure","Review Required"))</f>
        <v/>
      </c>
      <c r="P14" s="12" t="inlineStr">
        <is>
          <t>Pending Review</t>
        </is>
      </c>
    </row>
    <row r="15">
      <c r="A15" s="17" t="n"/>
      <c r="B15" s="17" t="n"/>
      <c r="C15" s="17" t="n"/>
      <c r="D15" s="17" t="n"/>
      <c r="E15" s="17" t="inlineStr">
        <is>
          <t>TOTAL / AVERAGE</t>
        </is>
      </c>
      <c r="F15" s="18">
        <f>SUM(F5:F14)</f>
        <v/>
      </c>
      <c r="G15" s="17" t="n"/>
      <c r="H15" s="17" t="n"/>
      <c r="I15" s="19">
        <f>SUM(I5:I14)</f>
        <v/>
      </c>
      <c r="J15" s="20">
        <f>IFERROR(AVERAGE(J5:J14),0)</f>
        <v/>
      </c>
      <c r="K15" s="17" t="n"/>
      <c r="L15" s="20">
        <f>SUM(L5:L14)</f>
        <v/>
      </c>
      <c r="M15" s="20">
        <f>SUM(M5:M14)</f>
        <v/>
      </c>
      <c r="N15" s="20">
        <f>SUM(N5:N14)</f>
        <v/>
      </c>
      <c r="O15" s="17" t="n"/>
      <c r="P15" s="17" t="n"/>
    </row>
  </sheetData>
  <mergeCells count="2">
    <mergeCell ref="A1:P1"/>
    <mergeCell ref="A2:P2"/>
  </mergeCells>
  <conditionalFormatting sqref="N5:N14">
    <cfRule type="cellIs" priority="1" operator="greaterThan" dxfId="0">
      <formula>3000</formula>
    </cfRule>
  </conditionalFormatting>
  <conditionalFormatting sqref="O5:O14">
    <cfRule type="expression" priority="2" dxfId="0" stopIfTrue="1">
      <formula>O5="Review Required"</formula>
    </cfRule>
    <cfRule type="expression" priority="3" dxfId="1" stopIfTrue="1">
      <formula>O5="Fully Offset"</formula>
    </cfRule>
  </conditionalFormatting>
  <dataValidations count="1">
    <dataValidation sqref="P5:P14" showErrorMessage="1" showInputMessage="1" allowBlank="1" type="list">
      <formula1>"Verified,Pending Review,Flagged,Under Audit"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26" customWidth="1" min="4" max="4"/>
    <col width="18" customWidth="1" min="5" max="5"/>
  </cols>
  <sheetData>
    <row r="1" ht="24" customHeight="1">
      <c r="A1" s="21" t="inlineStr">
        <is>
          <t>CBAM Default Emission Factors &amp; Benchmark Certificate Prices</t>
        </is>
      </c>
    </row>
    <row r="2">
      <c r="A2" s="2" t="inlineStr">
        <is>
          <t>Reference values used by VLOOKUP on the Emissions Data sheet. Update prices as EU ETS benchmarks change.</t>
        </is>
      </c>
    </row>
    <row r="3"/>
    <row r="4" ht="32" customHeight="1">
      <c r="A4" s="3" t="inlineStr">
        <is>
          <t>Sector Code</t>
        </is>
      </c>
      <c r="B4" s="3" t="inlineStr">
        <is>
          <t>Product Category</t>
        </is>
      </c>
      <c r="C4" s="3" t="inlineStr">
        <is>
          <t>Default Emission Factor (tCO2e/t)</t>
        </is>
      </c>
      <c r="D4" s="3" t="inlineStr">
        <is>
          <t>CBAM Benchmark Price ($/tCO2e)</t>
        </is>
      </c>
      <c r="E4" s="3" t="inlineStr">
        <is>
          <t>Sector Risk Level</t>
        </is>
      </c>
    </row>
    <row r="5">
      <c r="A5" s="4" t="inlineStr">
        <is>
          <t>SEC-01</t>
        </is>
      </c>
      <c r="B5" s="4" t="inlineStr">
        <is>
          <t>Iron and Steel</t>
        </is>
      </c>
      <c r="C5" s="22" t="n">
        <v>2.2</v>
      </c>
      <c r="D5" s="11" t="n">
        <v>92.5</v>
      </c>
      <c r="E5" s="4" t="inlineStr">
        <is>
          <t>High</t>
        </is>
      </c>
    </row>
    <row r="6">
      <c r="A6" s="12" t="inlineStr">
        <is>
          <t>SEC-02</t>
        </is>
      </c>
      <c r="B6" s="12" t="inlineStr">
        <is>
          <t>Aluminum</t>
        </is>
      </c>
      <c r="C6" s="23" t="n">
        <v>7.3</v>
      </c>
      <c r="D6" s="16" t="n">
        <v>88</v>
      </c>
      <c r="E6" s="12" t="inlineStr">
        <is>
          <t>High</t>
        </is>
      </c>
    </row>
    <row r="7">
      <c r="A7" s="4" t="inlineStr">
        <is>
          <t>SEC-03</t>
        </is>
      </c>
      <c r="B7" s="4" t="inlineStr">
        <is>
          <t>Cement</t>
        </is>
      </c>
      <c r="C7" s="22" t="n">
        <v>0.95</v>
      </c>
      <c r="D7" s="11" t="n">
        <v>85</v>
      </c>
      <c r="E7" s="4" t="inlineStr">
        <is>
          <t>Medium</t>
        </is>
      </c>
    </row>
    <row r="8">
      <c r="A8" s="12" t="inlineStr">
        <is>
          <t>SEC-04</t>
        </is>
      </c>
      <c r="B8" s="12" t="inlineStr">
        <is>
          <t>Fertilizers</t>
        </is>
      </c>
      <c r="C8" s="23" t="n">
        <v>2.35</v>
      </c>
      <c r="D8" s="16" t="n">
        <v>90</v>
      </c>
      <c r="E8" s="12" t="inlineStr">
        <is>
          <t>Medium</t>
        </is>
      </c>
    </row>
    <row r="9">
      <c r="A9" s="4" t="inlineStr">
        <is>
          <t>SEC-05</t>
        </is>
      </c>
      <c r="B9" s="4" t="inlineStr">
        <is>
          <t>Electricity</t>
        </is>
      </c>
      <c r="C9" s="22" t="n">
        <v>0.5</v>
      </c>
      <c r="D9" s="11" t="n">
        <v>95</v>
      </c>
      <c r="E9" s="4" t="inlineStr">
        <is>
          <t>High</t>
        </is>
      </c>
    </row>
    <row r="10">
      <c r="A10" s="12" t="inlineStr">
        <is>
          <t>SEC-06</t>
        </is>
      </c>
      <c r="B10" s="12" t="inlineStr">
        <is>
          <t>Hydrogen</t>
        </is>
      </c>
      <c r="C10" s="23" t="n">
        <v>1.1</v>
      </c>
      <c r="D10" s="16" t="n">
        <v>91</v>
      </c>
      <c r="E10" s="12" t="inlineStr">
        <is>
          <t>Low</t>
        </is>
      </c>
    </row>
    <row r="11">
      <c r="A11" s="4" t="inlineStr">
        <is>
          <t>SEC-07</t>
        </is>
      </c>
      <c r="B11" s="4" t="inlineStr">
        <is>
          <t>Other Metals</t>
        </is>
      </c>
      <c r="C11" s="22" t="n">
        <v>4.1</v>
      </c>
      <c r="D11" s="11" t="n">
        <v>87</v>
      </c>
      <c r="E11" s="4" t="inlineStr">
        <is>
          <t>Medium</t>
        </is>
      </c>
    </row>
  </sheetData>
  <mergeCells count="2">
    <mergeCell ref="A1:E1"/>
    <mergeCell ref="A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21" t="inlineStr">
        <is>
          <t>CBAM Dashboard — Cost &amp; Emissions Overview</t>
        </is>
      </c>
    </row>
    <row r="2"/>
    <row r="3">
      <c r="A3" s="24" t="inlineStr">
        <is>
          <t>Key Metrics</t>
        </is>
      </c>
    </row>
    <row r="4">
      <c r="A4" s="6" t="inlineStr">
        <is>
          <t>Total Shipments</t>
        </is>
      </c>
      <c r="B4" s="25">
        <f>COUNTA('Emissions Data'!A5:A14)</f>
        <v/>
      </c>
    </row>
    <row r="5">
      <c r="A5" s="14" t="inlineStr">
        <is>
          <t>Total Quantity Imported (Tonnes)</t>
        </is>
      </c>
      <c r="B5" s="18">
        <f>'Emissions Data'!F15</f>
        <v/>
      </c>
    </row>
    <row r="6">
      <c r="A6" s="6" t="inlineStr">
        <is>
          <t>Total Embedded Emissions (tCO2e)</t>
        </is>
      </c>
      <c r="B6" s="19">
        <f>'Emissions Data'!I15</f>
        <v/>
      </c>
    </row>
    <row r="7">
      <c r="A7" s="14" t="inlineStr">
        <is>
          <t>Total Gross CBAM Liability ($)</t>
        </is>
      </c>
      <c r="B7" s="20">
        <f>'Emissions Data'!L15</f>
        <v/>
      </c>
    </row>
    <row r="8">
      <c r="A8" s="6" t="inlineStr">
        <is>
          <t>Total Carbon Price Deduction ($)</t>
        </is>
      </c>
      <c r="B8" s="20">
        <f>'Emissions Data'!M15</f>
        <v/>
      </c>
    </row>
    <row r="9">
      <c r="A9" s="14" t="inlineStr">
        <is>
          <t>Net CBAM Cost Due ($)</t>
        </is>
      </c>
      <c r="B9" s="20">
        <f>'Emissions Data'!N15</f>
        <v/>
      </c>
    </row>
    <row r="10"/>
    <row r="11"/>
    <row r="12">
      <c r="A12" s="24" t="inlineStr">
        <is>
          <t>Net CBAM Cost by Product Category</t>
        </is>
      </c>
    </row>
    <row r="13">
      <c r="A13" s="26" t="inlineStr">
        <is>
          <t>Product Category</t>
        </is>
      </c>
      <c r="B13" s="26" t="inlineStr">
        <is>
          <t>Net CBAM Cost ($)</t>
        </is>
      </c>
      <c r="C13" s="26" t="inlineStr">
        <is>
          <t>Total Embedded Emissions (tCO2e)</t>
        </is>
      </c>
    </row>
    <row r="14">
      <c r="A14" s="6" t="inlineStr">
        <is>
          <t>Iron and Steel</t>
        </is>
      </c>
      <c r="B14" s="11">
        <f>SUMIF('Emissions Data'!$E$5:$E$14,A14,'Emissions Data'!$N$5:$N$14)</f>
        <v/>
      </c>
      <c r="C14" s="9">
        <f>SUMIF('Emissions Data'!$E$5:$E$14,A14,'Emissions Data'!$I$5:$I$14)</f>
        <v/>
      </c>
    </row>
    <row r="15">
      <c r="A15" s="14" t="inlineStr">
        <is>
          <t>Aluminum</t>
        </is>
      </c>
      <c r="B15" s="16">
        <f>SUMIF('Emissions Data'!$E$5:$E$14,A15,'Emissions Data'!$N$5:$N$14)</f>
        <v/>
      </c>
      <c r="C15" s="15">
        <f>SUMIF('Emissions Data'!$E$5:$E$14,A15,'Emissions Data'!$I$5:$I$14)</f>
        <v/>
      </c>
    </row>
    <row r="16">
      <c r="A16" s="6" t="inlineStr">
        <is>
          <t>Cement</t>
        </is>
      </c>
      <c r="B16" s="11">
        <f>SUMIF('Emissions Data'!$E$5:$E$14,A16,'Emissions Data'!$N$5:$N$14)</f>
        <v/>
      </c>
      <c r="C16" s="9">
        <f>SUMIF('Emissions Data'!$E$5:$E$14,A16,'Emissions Data'!$I$5:$I$14)</f>
        <v/>
      </c>
    </row>
    <row r="17">
      <c r="A17" s="14" t="inlineStr">
        <is>
          <t>Fertilizers</t>
        </is>
      </c>
      <c r="B17" s="16">
        <f>SUMIF('Emissions Data'!$E$5:$E$14,A17,'Emissions Data'!$N$5:$N$14)</f>
        <v/>
      </c>
      <c r="C17" s="15">
        <f>SUMIF('Emissions Data'!$E$5:$E$14,A17,'Emissions Data'!$I$5:$I$14)</f>
        <v/>
      </c>
    </row>
    <row r="18">
      <c r="A18" s="6" t="inlineStr">
        <is>
          <t>Electricity</t>
        </is>
      </c>
      <c r="B18" s="11">
        <f>SUMIF('Emissions Data'!$E$5:$E$14,A18,'Emissions Data'!$N$5:$N$14)</f>
        <v/>
      </c>
      <c r="C18" s="9">
        <f>SUMIF('Emissions Data'!$E$5:$E$14,A18,'Emissions Data'!$I$5:$I$14)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26" customHeight="1">
      <c r="A1" s="21" t="inlineStr">
        <is>
          <t>How to Use This CBAM Compliance Template</t>
        </is>
      </c>
    </row>
    <row r="2"/>
    <row r="3">
      <c r="A3" s="3" t="inlineStr">
        <is>
          <t>Sheet / Column</t>
        </is>
      </c>
      <c r="B3" s="3" t="inlineStr">
        <is>
          <t>Description</t>
        </is>
      </c>
    </row>
    <row r="4" ht="32" customHeight="1">
      <c r="A4" s="27" t="inlineStr">
        <is>
          <t>Emissions Data</t>
        </is>
      </c>
      <c r="B4" s="6" t="inlineStr">
        <is>
          <t>Main log of imported shipments subject to CBAM. Enter shipment details, quantities and emission factors in the pale-yellow input cells; all cost columns calculate automatically.</t>
        </is>
      </c>
    </row>
    <row r="5" ht="32" customHeight="1">
      <c r="A5" s="28" t="inlineStr">
        <is>
          <t>Quantity / Emission Factors</t>
        </is>
      </c>
      <c r="B5" s="14" t="inlineStr">
        <is>
          <t>Enter tonnes imported and direct/indirect emission factors (tCO2e per tonne) supplied by the exporting installation, if known.</t>
        </is>
      </c>
    </row>
    <row r="6" ht="32" customHeight="1">
      <c r="A6" s="27" t="inlineStr">
        <is>
          <t>Total Embedded Emissions</t>
        </is>
      </c>
      <c r="B6" s="6" t="inlineStr">
        <is>
          <t>Automatically calculated as Quantity x (Direct + Indirect Emission Factor).</t>
        </is>
      </c>
    </row>
    <row r="7" ht="32" customHeight="1">
      <c r="A7" s="28" t="inlineStr">
        <is>
          <t>CBAM Certificate Price</t>
        </is>
      </c>
      <c r="B7" s="14" t="inlineStr">
        <is>
          <t>Looked up automatically from the Reference Rates sheet using VLOOKUP based on Product Category.</t>
        </is>
      </c>
    </row>
    <row r="8" ht="32" customHeight="1">
      <c r="A8" s="27" t="inlineStr">
        <is>
          <t>Gross CBAM Liability</t>
        </is>
      </c>
      <c r="B8" s="6" t="inlineStr">
        <is>
          <t>Total Embedded Emissions x CBAM Certificate Price, before any deduction for carbon already paid abroad.</t>
        </is>
      </c>
    </row>
    <row r="9" ht="32" customHeight="1">
      <c r="A9" s="28" t="inlineStr">
        <is>
          <t>Deduction for Carbon Paid</t>
        </is>
      </c>
      <c r="B9" s="14" t="inlineStr">
        <is>
          <t>Total Embedded Emissions x Carbon Price Paid Abroad — reduces the amount owed under CBAM.</t>
        </is>
      </c>
    </row>
    <row r="10" ht="32" customHeight="1">
      <c r="A10" s="27" t="inlineStr">
        <is>
          <t>Net CBAM Cost</t>
        </is>
      </c>
      <c r="B10" s="6" t="inlineStr">
        <is>
          <t>Gross CBAM Liability minus Deduction for Carbon Paid, floored at zero (cannot be negative).</t>
        </is>
      </c>
    </row>
    <row r="11" ht="32" customHeight="1">
      <c r="A11" s="28" t="inlineStr">
        <is>
          <t>Compliance Status</t>
        </is>
      </c>
      <c r="B11" s="14" t="inlineStr">
        <is>
          <t>Automatic flag: Fully Offset (no cost due), Low Exposure (under $1,000), or Review Required (high exposure).</t>
        </is>
      </c>
    </row>
    <row r="12" ht="32" customHeight="1">
      <c r="A12" s="27" t="inlineStr">
        <is>
          <t>Reference Rates</t>
        </is>
      </c>
      <c r="B12" s="6" t="inlineStr">
        <is>
          <t>Default emission factors and benchmark certificate prices per product category. Update as EU ETS benchmark prices are revised each quarter.</t>
        </is>
      </c>
    </row>
    <row r="13" ht="32" customHeight="1">
      <c r="A13" s="28" t="inlineStr">
        <is>
          <t>Dashboard</t>
        </is>
      </c>
      <c r="B13" s="14" t="inlineStr">
        <is>
          <t>Key metrics and charts summarizing total emissions, liabilities and cost distribution by product category.</t>
        </is>
      </c>
    </row>
    <row r="14"/>
    <row r="15">
      <c r="A15" s="29" t="inlineStr">
        <is>
          <t>Note: This template is for planning and estimation purposes only and does not constitute official CBAM regulatory reporting.</t>
        </is>
      </c>
    </row>
  </sheetData>
  <mergeCells count="2"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2026-07-15T15:01:28Z</dcterms:created>
  <dcterms:modified xmlns:dcterms="http://purl.org/dc/terms/" xmlns:xsi="http://www.w3.org/2001/XMLSchema-instance" xsi:type="dcterms:W3CDTF">2026-07-15T15:01:28Z</dcterms:modified>
</cp:coreProperties>
</file>