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Agent Target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'Scorecard'!$A$2:$Q$12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3"/>
    </font>
    <font>
      <name val="Calibri"/>
      <b val="1"/>
      <color rgb="00FFFFFF"/>
      <sz val="15"/>
    </font>
    <font>
      <name val="Calibri"/>
      <b val="1"/>
      <color rgb="000E3A5B"/>
      <sz val="11"/>
    </font>
    <font>
      <name val="Calibri"/>
      <b val="1"/>
      <color rgb="001A5680"/>
      <sz val="12"/>
    </font>
    <font>
      <name val="Calibri"/>
      <b val="1"/>
      <color rgb="000E3A5B"/>
      <sz val="10"/>
    </font>
  </fonts>
  <fills count="10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1A5680"/>
      </patternFill>
    </fill>
    <fill>
      <patternFill patternType="solid">
        <fgColor rgb="00FFFBEB"/>
      </patternFill>
    </fill>
    <fill>
      <patternFill patternType="solid">
        <fgColor rgb="00E8F5E9"/>
      </patternFill>
    </fill>
    <fill>
      <patternFill patternType="solid">
        <fgColor rgb="00FFFDF2"/>
      </patternFill>
    </fill>
    <fill>
      <patternFill patternType="solid">
        <fgColor rgb="00FFFFFF"/>
      </patternFill>
    </fill>
    <fill>
      <patternFill patternType="solid">
        <fgColor rgb="00F4A62A"/>
      </patternFill>
    </fill>
    <fill>
      <patternFill patternType="solid">
        <fgColor rgb="00F8FAFC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3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left" vertical="center" wrapText="1"/>
    </xf>
    <xf numFmtId="3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center" vertical="center" wrapText="1"/>
    </xf>
    <xf numFmtId="166" fontId="3" fillId="7" borderId="1" applyAlignment="1" pivotButton="0" quotePrefix="0" xfId="0">
      <alignment horizontal="center" vertical="center" wrapText="1"/>
    </xf>
    <xf numFmtId="3" fontId="3" fillId="7" borderId="1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6" fillId="8" borderId="1" applyAlignment="1" pivotButton="0" quotePrefix="0" xfId="0">
      <alignment horizontal="center" vertical="center" wrapText="1"/>
    </xf>
    <xf numFmtId="165" fontId="6" fillId="8" borderId="1" applyAlignment="1" pivotButton="0" quotePrefix="0" xfId="0">
      <alignment horizontal="center" vertical="center" wrapText="1"/>
    </xf>
    <xf numFmtId="166" fontId="6" fillId="8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9" borderId="1" applyAlignment="1" pivotButton="0" quotePrefix="0" xfId="0">
      <alignment horizontal="left" vertical="center" wrapText="1"/>
    </xf>
    <xf numFmtId="3" fontId="3" fillId="9" borderId="1" applyAlignment="1" pivotButton="0" quotePrefix="0" xfId="0">
      <alignment horizontal="center" vertical="center" wrapText="1"/>
    </xf>
    <xf numFmtId="165" fontId="3" fillId="9" borderId="1" applyAlignment="1" pivotButton="0" quotePrefix="0" xfId="0">
      <alignment horizontal="center" vertical="center" wrapText="1"/>
    </xf>
    <xf numFmtId="166" fontId="3" fillId="9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 wrapText="1"/>
    </xf>
    <xf numFmtId="0" fontId="8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right" vertical="top"/>
    </xf>
    <xf numFmtId="0" fontId="3" fillId="0" borderId="0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5" fontId="3" fillId="7" borderId="1" applyAlignment="1" pivotButton="0" quotePrefix="0" xfId="0">
      <alignment horizontal="center" vertical="center" wrapText="1"/>
    </xf>
    <xf numFmtId="166" fontId="3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165" fontId="6" fillId="8" borderId="1" applyAlignment="1" pivotButton="0" quotePrefix="0" xfId="0">
      <alignment horizontal="center" vertical="center" wrapText="1"/>
    </xf>
    <xf numFmtId="166" fontId="6" fillId="8" borderId="1" applyAlignment="1" pivotButton="0" quotePrefix="0" xfId="0">
      <alignment horizontal="center" vertical="center" wrapText="1"/>
    </xf>
    <xf numFmtId="165" fontId="3" fillId="9" borderId="1" applyAlignment="1" pivotButton="0" quotePrefix="0" xfId="0">
      <alignment horizontal="center" vertical="center" wrapText="1"/>
    </xf>
    <xf numFmtId="166" fontId="3" fillId="9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16A34A"/>
      </font>
      <fill>
        <patternFill patternType="solid">
          <fgColor rgb="00DCFCE7"/>
        </patternFill>
      </fill>
    </dxf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1A5680"/>
      </font>
      <fill>
        <patternFill patternType="solid">
          <fgColor rgb="00DBEA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Performance Score by Agent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'Dashboard'!F11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'Dashboard'!$A$12:$A$21</f>
            </numRef>
          </cat>
          <val>
            <numRef>
              <f>'Dashboard'!$F$12:$F$21</f>
            </numRef>
          </val>
        </ser>
        <dLbls>
          <numFmt formatCode="0%"/>
          <dLblPos val="outEnd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Score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Performance Status Distribution</a:t>
            </a:r>
          </a:p>
        </rich>
      </tx>
    </title>
    <plotArea>
      <pieChart>
        <varyColors val="1"/>
        <ser>
          <idx val="0"/>
          <order val="0"/>
          <tx>
            <strRef>
              <f>'Dashboard'!B25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5680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'Dashboard'!$A$26:$A$28</f>
            </numRef>
          </cat>
          <val>
            <numRef>
              <f>'Dashboard'!$B$26:$B$28</f>
            </numRef>
          </val>
        </ser>
        <dLbls>
          <showVal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CSAT by Review Date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'Dashboard'!B30</f>
            </strRef>
          </tx>
          <spPr>
            <a:ln xmlns:a="http://schemas.openxmlformats.org/drawingml/2006/main" w="25000">
              <a:solidFill>
                <a:srgbClr val="F4A62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'Dashboard'!$A$31:$A$40</f>
            </numRef>
          </cat>
          <val>
            <numRef>
              <f>'Dashboard'!$B$31:$B$40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Review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3.5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CSAT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41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59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1" customWidth="1" min="4" max="4"/>
    <col width="10" customWidth="1" min="5" max="5"/>
    <col width="9" customWidth="1" min="6" max="6"/>
    <col width="13" customWidth="1" min="7" max="7"/>
    <col width="12" customWidth="1" min="8" max="8"/>
    <col width="10" customWidth="1" min="9" max="9"/>
    <col width="11" customWidth="1" min="10" max="10"/>
    <col width="10" customWidth="1" min="11" max="11"/>
    <col width="10" customWidth="1" min="12" max="12"/>
    <col width="12" customWidth="1" min="13" max="13"/>
    <col width="12" customWidth="1" min="14" max="14"/>
    <col width="14" customWidth="1" min="15" max="15"/>
    <col width="14" customWidth="1" min="16" max="16"/>
    <col width="32" customWidth="1" min="17" max="17"/>
  </cols>
  <sheetData>
    <row r="1" ht="26" customHeight="1">
      <c r="A1" s="1" t="inlineStr">
        <is>
          <t>Customer Service Scorecard — Agent Performance Reviews (2026)</t>
        </is>
      </c>
    </row>
    <row r="2" ht="34" customHeight="1">
      <c r="A2" s="2" t="inlineStr">
        <is>
          <t>Review Date</t>
        </is>
      </c>
      <c r="B2" s="2" t="inlineStr">
        <is>
          <t>Agent Name</t>
        </is>
      </c>
      <c r="C2" s="2" t="inlineStr">
        <is>
          <t>City</t>
        </is>
      </c>
      <c r="D2" s="2" t="inlineStr">
        <is>
          <t>Tickets Handled</t>
        </is>
      </c>
      <c r="E2" s="2" t="inlineStr">
        <is>
          <t>CSAT (1-5)</t>
        </is>
      </c>
      <c r="F2" s="2" t="inlineStr">
        <is>
          <t>FCR %</t>
        </is>
      </c>
      <c r="G2" s="2" t="inlineStr">
        <is>
          <t>Avg First Response (Min)</t>
        </is>
      </c>
      <c r="H2" s="2" t="inlineStr">
        <is>
          <t>Avg Resolution (Hrs)</t>
        </is>
      </c>
      <c r="I2" s="2" t="inlineStr">
        <is>
          <t>QA Score %</t>
        </is>
      </c>
      <c r="J2" s="2" t="inlineStr">
        <is>
          <t>Escalations</t>
        </is>
      </c>
      <c r="K2" s="2" t="inlineStr">
        <is>
          <t>Target CSAT</t>
        </is>
      </c>
      <c r="L2" s="2" t="inlineStr">
        <is>
          <t>Target FCR %</t>
        </is>
      </c>
      <c r="M2" s="2" t="inlineStr">
        <is>
          <t>Target Response (Min)</t>
        </is>
      </c>
      <c r="N2" s="2" t="inlineStr">
        <is>
          <t>Target Resolution (Hrs)</t>
        </is>
      </c>
      <c r="O2" s="2" t="inlineStr">
        <is>
          <t>Weighted Performance Score</t>
        </is>
      </c>
      <c r="P2" s="2" t="inlineStr">
        <is>
          <t>Performance Status</t>
        </is>
      </c>
      <c r="Q2" s="2" t="inlineStr">
        <is>
          <t>Manager Notes</t>
        </is>
      </c>
    </row>
    <row r="3" ht="20" customHeight="1">
      <c r="A3" s="42" t="n">
        <v>46030</v>
      </c>
      <c r="B3" s="4" t="inlineStr">
        <is>
          <t>James Carter</t>
        </is>
      </c>
      <c r="C3" s="4" t="inlineStr">
        <is>
          <t>New York</t>
        </is>
      </c>
      <c r="D3" s="5" t="n">
        <v>145</v>
      </c>
      <c r="E3" s="43" t="n">
        <v>4.7</v>
      </c>
      <c r="F3" s="44" t="n">
        <v>0.82</v>
      </c>
      <c r="G3" s="5" t="n">
        <v>24</v>
      </c>
      <c r="H3" s="43" t="n">
        <v>4.5</v>
      </c>
      <c r="I3" s="44" t="n">
        <v>0.93</v>
      </c>
      <c r="J3" s="5" t="n">
        <v>1</v>
      </c>
      <c r="K3" s="45">
        <f>IFERROR(VLOOKUP(B3,'Agent Targets'!$A$2:$F$11,2,FALSE),"")</f>
        <v/>
      </c>
      <c r="L3" s="46">
        <f>IFERROR(VLOOKUP(B3,'Agent Targets'!$A$2:$F$11,3,FALSE),"")</f>
        <v/>
      </c>
      <c r="M3" s="10">
        <f>IFERROR(VLOOKUP(B3,'Agent Targets'!$A$2:$F$11,4,FALSE),"")</f>
        <v/>
      </c>
      <c r="N3" s="45">
        <f>IFERROR(VLOOKUP(B3,'Agent Targets'!$A$2:$F$11,5,FALSE),"")</f>
        <v/>
      </c>
      <c r="O3" s="46">
        <f>IFERROR((E3/5*0.3)+(F3*0.25)+IF(G3&lt;=M3,1,0)*0.15+IF(H3&lt;=N3,1,0)*0.15+(I3*0.15),0)</f>
        <v/>
      </c>
      <c r="P3" s="11">
        <f>IF(O3&gt;=0.9,"Exceeds",IF(O3&gt;=0.75,"Meets","Needs Coaching"))</f>
        <v/>
      </c>
      <c r="Q3" s="4" t="inlineStr">
        <is>
          <t>Strong week; keep sharing best practices.</t>
        </is>
      </c>
    </row>
    <row r="4" ht="20" customHeight="1">
      <c r="A4" s="47" t="n">
        <v>46037</v>
      </c>
      <c r="B4" s="13" t="inlineStr">
        <is>
          <t>Emily Brooks</t>
        </is>
      </c>
      <c r="C4" s="13" t="inlineStr">
        <is>
          <t>Los Angeles</t>
        </is>
      </c>
      <c r="D4" s="14" t="n">
        <v>132</v>
      </c>
      <c r="E4" s="48" t="n">
        <v>4.5</v>
      </c>
      <c r="F4" s="49" t="n">
        <v>0.79</v>
      </c>
      <c r="G4" s="14" t="n">
        <v>30</v>
      </c>
      <c r="H4" s="48" t="n">
        <v>5.2</v>
      </c>
      <c r="I4" s="49" t="n">
        <v>0.91</v>
      </c>
      <c r="J4" s="14" t="n">
        <v>2</v>
      </c>
      <c r="K4" s="45">
        <f>IFERROR(VLOOKUP(B4,'Agent Targets'!$A$2:$F$11,2,FALSE),"")</f>
        <v/>
      </c>
      <c r="L4" s="46">
        <f>IFERROR(VLOOKUP(B4,'Agent Targets'!$A$2:$F$11,3,FALSE),"")</f>
        <v/>
      </c>
      <c r="M4" s="10">
        <f>IFERROR(VLOOKUP(B4,'Agent Targets'!$A$2:$F$11,4,FALSE),"")</f>
        <v/>
      </c>
      <c r="N4" s="45">
        <f>IFERROR(VLOOKUP(B4,'Agent Targets'!$A$2:$F$11,5,FALSE),"")</f>
        <v/>
      </c>
      <c r="O4" s="46">
        <f>IFERROR((E4/5*0.3)+(F4*0.25)+IF(G4&lt;=M4,1,0)*0.15+IF(H4&lt;=N4,1,0)*0.15+(I4*0.15),0)</f>
        <v/>
      </c>
      <c r="P4" s="11">
        <f>IF(O4&gt;=0.9,"Exceeds",IF(O4&gt;=0.75,"Meets","Needs Coaching"))</f>
        <v/>
      </c>
      <c r="Q4" s="13" t="inlineStr">
        <is>
          <t>Consistent performer across all channels.</t>
        </is>
      </c>
    </row>
    <row r="5" ht="20" customHeight="1">
      <c r="A5" s="42" t="n">
        <v>46044</v>
      </c>
      <c r="B5" s="4" t="inlineStr">
        <is>
          <t>Michael Rivera</t>
        </is>
      </c>
      <c r="C5" s="4" t="inlineStr">
        <is>
          <t>Chicago</t>
        </is>
      </c>
      <c r="D5" s="5" t="n">
        <v>158</v>
      </c>
      <c r="E5" s="43" t="n">
        <v>4.8</v>
      </c>
      <c r="F5" s="44" t="n">
        <v>0.9</v>
      </c>
      <c r="G5" s="5" t="n">
        <v>19</v>
      </c>
      <c r="H5" s="43" t="n">
        <v>3.2</v>
      </c>
      <c r="I5" s="44" t="n">
        <v>0.96</v>
      </c>
      <c r="J5" s="5" t="n">
        <v>0</v>
      </c>
      <c r="K5" s="45">
        <f>IFERROR(VLOOKUP(B5,'Agent Targets'!$A$2:$F$11,2,FALSE),"")</f>
        <v/>
      </c>
      <c r="L5" s="46">
        <f>IFERROR(VLOOKUP(B5,'Agent Targets'!$A$2:$F$11,3,FALSE),"")</f>
        <v/>
      </c>
      <c r="M5" s="10">
        <f>IFERROR(VLOOKUP(B5,'Agent Targets'!$A$2:$F$11,4,FALSE),"")</f>
        <v/>
      </c>
      <c r="N5" s="45">
        <f>IFERROR(VLOOKUP(B5,'Agent Targets'!$A$2:$F$11,5,FALSE),"")</f>
        <v/>
      </c>
      <c r="O5" s="46">
        <f>IFERROR((E5/5*0.3)+(F5*0.25)+IF(G5&lt;=M5,1,0)*0.15+IF(H5&lt;=N5,1,0)*0.15+(I5*0.15),0)</f>
        <v/>
      </c>
      <c r="P5" s="11">
        <f>IF(O5&gt;=0.9,"Exceeds",IF(O5&gt;=0.75,"Meets","Needs Coaching"))</f>
        <v/>
      </c>
      <c r="Q5" s="4" t="inlineStr">
        <is>
          <t>Top performer; mentor for new hires.</t>
        </is>
      </c>
    </row>
    <row r="6" ht="20" customHeight="1">
      <c r="A6" s="47" t="n">
        <v>46051</v>
      </c>
      <c r="B6" s="13" t="inlineStr">
        <is>
          <t>Ashley Thompson</t>
        </is>
      </c>
      <c r="C6" s="13" t="inlineStr">
        <is>
          <t>Houston</t>
        </is>
      </c>
      <c r="D6" s="14" t="n">
        <v>120</v>
      </c>
      <c r="E6" s="48" t="n">
        <v>4.1</v>
      </c>
      <c r="F6" s="49" t="n">
        <v>0.74</v>
      </c>
      <c r="G6" s="14" t="n">
        <v>42</v>
      </c>
      <c r="H6" s="48" t="n">
        <v>7.8</v>
      </c>
      <c r="I6" s="49" t="n">
        <v>0.85</v>
      </c>
      <c r="J6" s="14" t="n">
        <v>3</v>
      </c>
      <c r="K6" s="45">
        <f>IFERROR(VLOOKUP(B6,'Agent Targets'!$A$2:$F$11,2,FALSE),"")</f>
        <v/>
      </c>
      <c r="L6" s="46">
        <f>IFERROR(VLOOKUP(B6,'Agent Targets'!$A$2:$F$11,3,FALSE),"")</f>
        <v/>
      </c>
      <c r="M6" s="10">
        <f>IFERROR(VLOOKUP(B6,'Agent Targets'!$A$2:$F$11,4,FALSE),"")</f>
        <v/>
      </c>
      <c r="N6" s="45">
        <f>IFERROR(VLOOKUP(B6,'Agent Targets'!$A$2:$F$11,5,FALSE),"")</f>
        <v/>
      </c>
      <c r="O6" s="46">
        <f>IFERROR((E6/5*0.3)+(F6*0.25)+IF(G6&lt;=M6,1,0)*0.15+IF(H6&lt;=N6,1,0)*0.15+(I6*0.15),0)</f>
        <v/>
      </c>
      <c r="P6" s="11">
        <f>IF(O6&gt;=0.9,"Exceeds",IF(O6&gt;=0.75,"Meets","Needs Coaching"))</f>
        <v/>
      </c>
      <c r="Q6" s="13" t="inlineStr">
        <is>
          <t>Response time above target; schedule coaching.</t>
        </is>
      </c>
    </row>
    <row r="7" ht="20" customHeight="1">
      <c r="A7" s="42" t="n">
        <v>46058</v>
      </c>
      <c r="B7" s="4" t="inlineStr">
        <is>
          <t>David Nguyen</t>
        </is>
      </c>
      <c r="C7" s="4" t="inlineStr">
        <is>
          <t>Phoenix</t>
        </is>
      </c>
      <c r="D7" s="5" t="n">
        <v>140</v>
      </c>
      <c r="E7" s="43" t="n">
        <v>3.9</v>
      </c>
      <c r="F7" s="44" t="n">
        <v>0.68</v>
      </c>
      <c r="G7" s="5" t="n">
        <v>58</v>
      </c>
      <c r="H7" s="43" t="n">
        <v>9.5</v>
      </c>
      <c r="I7" s="44" t="n">
        <v>0.8</v>
      </c>
      <c r="J7" s="5" t="n">
        <v>4</v>
      </c>
      <c r="K7" s="45">
        <f>IFERROR(VLOOKUP(B7,'Agent Targets'!$A$2:$F$11,2,FALSE),"")</f>
        <v/>
      </c>
      <c r="L7" s="46">
        <f>IFERROR(VLOOKUP(B7,'Agent Targets'!$A$2:$F$11,3,FALSE),"")</f>
        <v/>
      </c>
      <c r="M7" s="10">
        <f>IFERROR(VLOOKUP(B7,'Agent Targets'!$A$2:$F$11,4,FALSE),"")</f>
        <v/>
      </c>
      <c r="N7" s="45">
        <f>IFERROR(VLOOKUP(B7,'Agent Targets'!$A$2:$F$11,5,FALSE),"")</f>
        <v/>
      </c>
      <c r="O7" s="46">
        <f>IFERROR((E7/5*0.3)+(F7*0.25)+IF(G7&lt;=M7,1,0)*0.15+IF(H7&lt;=N7,1,0)*0.15+(I7*0.15),0)</f>
        <v/>
      </c>
      <c r="P7" s="11">
        <f>IF(O7&gt;=0.9,"Exceeds",IF(O7&gt;=0.75,"Meets","Needs Coaching"))</f>
        <v/>
      </c>
      <c r="Q7" s="4" t="inlineStr">
        <is>
          <t>Escalations high; review escalation workflow.</t>
        </is>
      </c>
    </row>
    <row r="8" ht="20" customHeight="1">
      <c r="A8" s="47" t="n">
        <v>46059</v>
      </c>
      <c r="B8" s="13" t="inlineStr">
        <is>
          <t>Jessica Morgan</t>
        </is>
      </c>
      <c r="C8" s="13" t="inlineStr">
        <is>
          <t>Philadelphia</t>
        </is>
      </c>
      <c r="D8" s="14" t="n">
        <v>149</v>
      </c>
      <c r="E8" s="48" t="n">
        <v>4.6</v>
      </c>
      <c r="F8" s="49" t="n">
        <v>0.84</v>
      </c>
      <c r="G8" s="14" t="n">
        <v>27</v>
      </c>
      <c r="H8" s="48" t="n">
        <v>4.8</v>
      </c>
      <c r="I8" s="49" t="n">
        <v>0.92</v>
      </c>
      <c r="J8" s="14" t="n">
        <v>1</v>
      </c>
      <c r="K8" s="45">
        <f>IFERROR(VLOOKUP(B8,'Agent Targets'!$A$2:$F$11,2,FALSE),"")</f>
        <v/>
      </c>
      <c r="L8" s="46">
        <f>IFERROR(VLOOKUP(B8,'Agent Targets'!$A$2:$F$11,3,FALSE),"")</f>
        <v/>
      </c>
      <c r="M8" s="10">
        <f>IFERROR(VLOOKUP(B8,'Agent Targets'!$A$2:$F$11,4,FALSE),"")</f>
        <v/>
      </c>
      <c r="N8" s="45">
        <f>IFERROR(VLOOKUP(B8,'Agent Targets'!$A$2:$F$11,5,FALSE),"")</f>
        <v/>
      </c>
      <c r="O8" s="46">
        <f>IFERROR((E8/5*0.3)+(F8*0.25)+IF(G8&lt;=M8,1,0)*0.15+IF(H8&lt;=N8,1,0)*0.15+(I8*0.15),0)</f>
        <v/>
      </c>
      <c r="P8" s="11">
        <f>IF(O8&gt;=0.9,"Exceeds",IF(O8&gt;=0.75,"Meets","Needs Coaching"))</f>
        <v/>
      </c>
      <c r="Q8" s="13" t="inlineStr">
        <is>
          <t>Excellent CSAT; solid FCR improvement.</t>
        </is>
      </c>
    </row>
    <row r="9" ht="20" customHeight="1">
      <c r="A9" s="42" t="n">
        <v>46062</v>
      </c>
      <c r="B9" s="4" t="inlineStr">
        <is>
          <t>Chris Wilson</t>
        </is>
      </c>
      <c r="C9" s="4" t="inlineStr">
        <is>
          <t>San Antonio</t>
        </is>
      </c>
      <c r="D9" s="5" t="n">
        <v>128</v>
      </c>
      <c r="E9" s="43" t="n">
        <v>4.3</v>
      </c>
      <c r="F9" s="44" t="n">
        <v>0.76</v>
      </c>
      <c r="G9" s="5" t="n">
        <v>36</v>
      </c>
      <c r="H9" s="43" t="n">
        <v>6.4</v>
      </c>
      <c r="I9" s="44" t="n">
        <v>0.87</v>
      </c>
      <c r="J9" s="5" t="n">
        <v>2</v>
      </c>
      <c r="K9" s="45">
        <f>IFERROR(VLOOKUP(B9,'Agent Targets'!$A$2:$F$11,2,FALSE),"")</f>
        <v/>
      </c>
      <c r="L9" s="46">
        <f>IFERROR(VLOOKUP(B9,'Agent Targets'!$A$2:$F$11,3,FALSE),"")</f>
        <v/>
      </c>
      <c r="M9" s="10">
        <f>IFERROR(VLOOKUP(B9,'Agent Targets'!$A$2:$F$11,4,FALSE),"")</f>
        <v/>
      </c>
      <c r="N9" s="45">
        <f>IFERROR(VLOOKUP(B9,'Agent Targets'!$A$2:$F$11,5,FALSE),"")</f>
        <v/>
      </c>
      <c r="O9" s="46">
        <f>IFERROR((E9/5*0.3)+(F9*0.25)+IF(G9&lt;=M9,1,0)*0.15+IF(H9&lt;=N9,1,0)*0.15+(I9*0.15),0)</f>
        <v/>
      </c>
      <c r="P9" s="11">
        <f>IF(O9&gt;=0.9,"Exceeds",IF(O9&gt;=0.75,"Meets","Needs Coaching"))</f>
        <v/>
      </c>
      <c r="Q9" s="4" t="inlineStr">
        <is>
          <t>Meeting targets; focus on first response.</t>
        </is>
      </c>
    </row>
    <row r="10" ht="20" customHeight="1">
      <c r="A10" s="47" t="n">
        <v>46065</v>
      </c>
      <c r="B10" s="13" t="inlineStr">
        <is>
          <t>Sarah Patel</t>
        </is>
      </c>
      <c r="C10" s="13" t="inlineStr">
        <is>
          <t>Dallas</t>
        </is>
      </c>
      <c r="D10" s="14" t="n">
        <v>155</v>
      </c>
      <c r="E10" s="48" t="n">
        <v>4.9</v>
      </c>
      <c r="F10" s="49" t="n">
        <v>0.92</v>
      </c>
      <c r="G10" s="14" t="n">
        <v>18</v>
      </c>
      <c r="H10" s="48" t="n">
        <v>2.8</v>
      </c>
      <c r="I10" s="49" t="n">
        <v>0.98</v>
      </c>
      <c r="J10" s="14" t="n">
        <v>0</v>
      </c>
      <c r="K10" s="45">
        <f>IFERROR(VLOOKUP(B10,'Agent Targets'!$A$2:$F$11,2,FALSE),"")</f>
        <v/>
      </c>
      <c r="L10" s="46">
        <f>IFERROR(VLOOKUP(B10,'Agent Targets'!$A$2:$F$11,3,FALSE),"")</f>
        <v/>
      </c>
      <c r="M10" s="10">
        <f>IFERROR(VLOOKUP(B10,'Agent Targets'!$A$2:$F$11,4,FALSE),"")</f>
        <v/>
      </c>
      <c r="N10" s="45">
        <f>IFERROR(VLOOKUP(B10,'Agent Targets'!$A$2:$F$11,5,FALSE),"")</f>
        <v/>
      </c>
      <c r="O10" s="46">
        <f>IFERROR((E10/5*0.3)+(F10*0.25)+IF(G10&lt;=M10,1,0)*0.15+IF(H10&lt;=N10,1,0)*0.15+(I10*0.15),0)</f>
        <v/>
      </c>
      <c r="P10" s="11">
        <f>IF(O10&gt;=0.9,"Exceeds",IF(O10&gt;=0.75,"Meets","Needs Coaching"))</f>
        <v/>
      </c>
      <c r="Q10" s="13" t="inlineStr">
        <is>
          <t>Best QA score on team this cycle.</t>
        </is>
      </c>
    </row>
    <row r="11" ht="20" customHeight="1">
      <c r="A11" s="42" t="n">
        <v>46069</v>
      </c>
      <c r="B11" s="4" t="inlineStr">
        <is>
          <t>Robert Davis</t>
        </is>
      </c>
      <c r="C11" s="4" t="inlineStr">
        <is>
          <t>Austin</t>
        </is>
      </c>
      <c r="D11" s="5" t="n">
        <v>137</v>
      </c>
      <c r="E11" s="43" t="n">
        <v>4.2</v>
      </c>
      <c r="F11" s="44" t="n">
        <v>0.73</v>
      </c>
      <c r="G11" s="5" t="n">
        <v>45</v>
      </c>
      <c r="H11" s="43" t="n">
        <v>8</v>
      </c>
      <c r="I11" s="44" t="n">
        <v>0.84</v>
      </c>
      <c r="J11" s="5" t="n">
        <v>3</v>
      </c>
      <c r="K11" s="45">
        <f>IFERROR(VLOOKUP(B11,'Agent Targets'!$A$2:$F$11,2,FALSE),"")</f>
        <v/>
      </c>
      <c r="L11" s="46">
        <f>IFERROR(VLOOKUP(B11,'Agent Targets'!$A$2:$F$11,3,FALSE),"")</f>
        <v/>
      </c>
      <c r="M11" s="10">
        <f>IFERROR(VLOOKUP(B11,'Agent Targets'!$A$2:$F$11,4,FALSE),"")</f>
        <v/>
      </c>
      <c r="N11" s="45">
        <f>IFERROR(VLOOKUP(B11,'Agent Targets'!$A$2:$F$11,5,FALSE),"")</f>
        <v/>
      </c>
      <c r="O11" s="46">
        <f>IFERROR((E11/5*0.3)+(F11*0.25)+IF(G11&lt;=M11,1,0)*0.15+IF(H11&lt;=N11,1,0)*0.15+(I11*0.15),0)</f>
        <v/>
      </c>
      <c r="P11" s="11">
        <f>IF(O11&gt;=0.9,"Exceeds",IF(O11&gt;=0.75,"Meets","Needs Coaching"))</f>
        <v/>
      </c>
      <c r="Q11" s="4" t="inlineStr">
        <is>
          <t>Resolution time trending up; monitor closely.</t>
        </is>
      </c>
    </row>
    <row r="12" ht="20" customHeight="1">
      <c r="A12" s="47" t="n">
        <v>46073</v>
      </c>
      <c r="B12" s="13" t="inlineStr">
        <is>
          <t>Amanda Lewis</t>
        </is>
      </c>
      <c r="C12" s="13" t="inlineStr">
        <is>
          <t>Seattle</t>
        </is>
      </c>
      <c r="D12" s="14" t="n">
        <v>143</v>
      </c>
      <c r="E12" s="48" t="n">
        <v>4.6</v>
      </c>
      <c r="F12" s="49" t="n">
        <v>0.85</v>
      </c>
      <c r="G12" s="14" t="n">
        <v>25</v>
      </c>
      <c r="H12" s="48" t="n">
        <v>4.2</v>
      </c>
      <c r="I12" s="49" t="n">
        <v>0.93</v>
      </c>
      <c r="J12" s="14" t="n">
        <v>1</v>
      </c>
      <c r="K12" s="45">
        <f>IFERROR(VLOOKUP(B12,'Agent Targets'!$A$2:$F$11,2,FALSE),"")</f>
        <v/>
      </c>
      <c r="L12" s="46">
        <f>IFERROR(VLOOKUP(B12,'Agent Targets'!$A$2:$F$11,3,FALSE),"")</f>
        <v/>
      </c>
      <c r="M12" s="10">
        <f>IFERROR(VLOOKUP(B12,'Agent Targets'!$A$2:$F$11,4,FALSE),"")</f>
        <v/>
      </c>
      <c r="N12" s="45">
        <f>IFERROR(VLOOKUP(B12,'Agent Targets'!$A$2:$F$11,5,FALSE),"")</f>
        <v/>
      </c>
      <c r="O12" s="46">
        <f>IFERROR((E12/5*0.3)+(F12*0.25)+IF(G12&lt;=M12,1,0)*0.15+IF(H12&lt;=N12,1,0)*0.15+(I12*0.15),0)</f>
        <v/>
      </c>
      <c r="P12" s="11">
        <f>IF(O12&gt;=0.9,"Exceeds",IF(O12&gt;=0.75,"Meets","Needs Coaching"))</f>
        <v/>
      </c>
      <c r="Q12" s="13" t="inlineStr">
        <is>
          <t>Strong close to the review cycle.</t>
        </is>
      </c>
    </row>
  </sheetData>
  <autoFilter ref="A2:Q12"/>
  <mergeCells count="1">
    <mergeCell ref="A1:Q1"/>
  </mergeCells>
  <conditionalFormatting sqref="P3:P12">
    <cfRule type="expression" priority="1" dxfId="0" stopIfTrue="1">
      <formula>$P3="Exceeds"</formula>
    </cfRule>
    <cfRule type="expression" priority="2" dxfId="1" stopIfTrue="1">
      <formula>$P3="Needs Coaching"</formula>
    </cfRule>
    <cfRule type="expression" priority="3" dxfId="2" stopIfTrue="1">
      <formula>$P3="Meets"</formula>
    </cfRule>
  </conditionalFormatting>
  <conditionalFormatting sqref="J3:J12">
    <cfRule type="expression" priority="4" dxfId="1" stopIfTrue="1">
      <formula>$J3&gt;2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8" customWidth="1" min="4" max="4"/>
    <col width="18" customWidth="1" min="5" max="5"/>
    <col width="16" customWidth="1" min="6" max="6"/>
  </cols>
  <sheetData>
    <row r="1" ht="24" customHeight="1">
      <c r="A1" s="17" t="inlineStr">
        <is>
          <t>Agent Performance Targets (Lookup Table)</t>
        </is>
      </c>
    </row>
    <row r="2" ht="30" customHeight="1">
      <c r="A2" s="2" t="inlineStr">
        <is>
          <t>Agent Name</t>
        </is>
      </c>
      <c r="B2" s="2" t="inlineStr">
        <is>
          <t>Target CSAT</t>
        </is>
      </c>
      <c r="C2" s="2" t="inlineStr">
        <is>
          <t>Target FCR %</t>
        </is>
      </c>
      <c r="D2" s="2" t="inlineStr">
        <is>
          <t>Target Response (Min)</t>
        </is>
      </c>
      <c r="E2" s="2" t="inlineStr">
        <is>
          <t>Target Resolution (Hrs)</t>
        </is>
      </c>
      <c r="F2" s="2" t="inlineStr">
        <is>
          <t>Target QA Score %</t>
        </is>
      </c>
    </row>
    <row r="3">
      <c r="A3" s="18" t="inlineStr">
        <is>
          <t>James Carter</t>
        </is>
      </c>
      <c r="B3" s="43" t="n">
        <v>4.5</v>
      </c>
      <c r="C3" s="44" t="n">
        <v>0.8</v>
      </c>
      <c r="D3" s="5" t="n">
        <v>35</v>
      </c>
      <c r="E3" s="43" t="n">
        <v>6</v>
      </c>
      <c r="F3" s="44" t="n">
        <v>0.9</v>
      </c>
    </row>
    <row r="4">
      <c r="A4" s="19" t="inlineStr">
        <is>
          <t>Emily Brooks</t>
        </is>
      </c>
      <c r="B4" s="50" t="n">
        <v>4.4</v>
      </c>
      <c r="C4" s="51" t="n">
        <v>0.78</v>
      </c>
      <c r="D4" s="22" t="n">
        <v>40</v>
      </c>
      <c r="E4" s="50" t="n">
        <v>7</v>
      </c>
      <c r="F4" s="51" t="n">
        <v>0.89</v>
      </c>
    </row>
    <row r="5">
      <c r="A5" s="18" t="inlineStr">
        <is>
          <t>Michael Rivera</t>
        </is>
      </c>
      <c r="B5" s="43" t="n">
        <v>4.6</v>
      </c>
      <c r="C5" s="44" t="n">
        <v>0.85</v>
      </c>
      <c r="D5" s="5" t="n">
        <v>30</v>
      </c>
      <c r="E5" s="43" t="n">
        <v>5</v>
      </c>
      <c r="F5" s="44" t="n">
        <v>0.92</v>
      </c>
    </row>
    <row r="6">
      <c r="A6" s="19" t="inlineStr">
        <is>
          <t>Ashley Thompson</t>
        </is>
      </c>
      <c r="B6" s="50" t="n">
        <v>4.3</v>
      </c>
      <c r="C6" s="51" t="n">
        <v>0.78</v>
      </c>
      <c r="D6" s="22" t="n">
        <v>40</v>
      </c>
      <c r="E6" s="50" t="n">
        <v>7</v>
      </c>
      <c r="F6" s="51" t="n">
        <v>0.88</v>
      </c>
    </row>
    <row r="7">
      <c r="A7" s="18" t="inlineStr">
        <is>
          <t>David Nguyen</t>
        </is>
      </c>
      <c r="B7" s="43" t="n">
        <v>4.4</v>
      </c>
      <c r="C7" s="44" t="n">
        <v>0.75</v>
      </c>
      <c r="D7" s="5" t="n">
        <v>45</v>
      </c>
      <c r="E7" s="43" t="n">
        <v>8</v>
      </c>
      <c r="F7" s="44" t="n">
        <v>0.88</v>
      </c>
    </row>
    <row r="8">
      <c r="A8" s="19" t="inlineStr">
        <is>
          <t>Jessica Morgan</t>
        </is>
      </c>
      <c r="B8" s="50" t="n">
        <v>4.5</v>
      </c>
      <c r="C8" s="51" t="n">
        <v>0.82</v>
      </c>
      <c r="D8" s="22" t="n">
        <v>32</v>
      </c>
      <c r="E8" s="50" t="n">
        <v>6</v>
      </c>
      <c r="F8" s="51" t="n">
        <v>0.9</v>
      </c>
    </row>
    <row r="9">
      <c r="A9" s="18" t="inlineStr">
        <is>
          <t>Chris Wilson</t>
        </is>
      </c>
      <c r="B9" s="43" t="n">
        <v>4.3</v>
      </c>
      <c r="C9" s="44" t="n">
        <v>0.76</v>
      </c>
      <c r="D9" s="5" t="n">
        <v>40</v>
      </c>
      <c r="E9" s="43" t="n">
        <v>7</v>
      </c>
      <c r="F9" s="44" t="n">
        <v>0.88</v>
      </c>
    </row>
    <row r="10">
      <c r="A10" s="19" t="inlineStr">
        <is>
          <t>Sarah Patel</t>
        </is>
      </c>
      <c r="B10" s="50" t="n">
        <v>4.6</v>
      </c>
      <c r="C10" s="51" t="n">
        <v>0.85</v>
      </c>
      <c r="D10" s="22" t="n">
        <v>30</v>
      </c>
      <c r="E10" s="50" t="n">
        <v>5</v>
      </c>
      <c r="F10" s="51" t="n">
        <v>0.92</v>
      </c>
    </row>
    <row r="11">
      <c r="A11" s="18" t="inlineStr">
        <is>
          <t>Robert Davis</t>
        </is>
      </c>
      <c r="B11" s="43" t="n">
        <v>4.4</v>
      </c>
      <c r="C11" s="44" t="n">
        <v>0.77</v>
      </c>
      <c r="D11" s="5" t="n">
        <v>40</v>
      </c>
      <c r="E11" s="43" t="n">
        <v>7.5</v>
      </c>
      <c r="F11" s="44" t="n">
        <v>0.89</v>
      </c>
    </row>
    <row r="12">
      <c r="A12" s="19" t="inlineStr">
        <is>
          <t>Amanda Lewis</t>
        </is>
      </c>
      <c r="B12" s="50" t="n">
        <v>4.5</v>
      </c>
      <c r="C12" s="51" t="n">
        <v>0.82</v>
      </c>
      <c r="D12" s="22" t="n">
        <v>32</v>
      </c>
      <c r="E12" s="50" t="n">
        <v>6</v>
      </c>
      <c r="F12" s="51" t="n">
        <v>0.9</v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8" customWidth="1" min="5" max="5"/>
    <col width="18" customWidth="1" min="6" max="6"/>
    <col width="16" customWidth="1" min="7" max="7"/>
    <col width="16" customWidth="1" min="8" max="8"/>
  </cols>
  <sheetData>
    <row r="1" ht="28" customHeight="1">
      <c r="A1" s="23" t="inlineStr">
        <is>
          <t>Customer Service Dashboard — Team Overview (2026)</t>
        </is>
      </c>
    </row>
    <row r="2"/>
    <row r="3" ht="20" customHeight="1">
      <c r="A3" s="2" t="inlineStr">
        <is>
          <t>Total Tickets Handled</t>
        </is>
      </c>
      <c r="B3" s="52" t="n"/>
      <c r="C3" s="2" t="inlineStr">
        <is>
          <t>Average CSAT</t>
        </is>
      </c>
      <c r="D3" s="52" t="n"/>
      <c r="E3" s="2" t="inlineStr">
        <is>
          <t>Average FCR</t>
        </is>
      </c>
      <c r="F3" s="52" t="n"/>
    </row>
    <row r="4" ht="26" customHeight="1">
      <c r="A4" s="25">
        <f>SUM(Scorecard!D3:D12)</f>
        <v/>
      </c>
      <c r="B4" s="52" t="n"/>
      <c r="C4" s="53">
        <f>IFERROR(AVERAGE(Scorecard!E3:E12),0)</f>
        <v/>
      </c>
      <c r="D4" s="52" t="n"/>
      <c r="E4" s="54">
        <f>IFERROR(AVERAGE(Scorecard!F3:F12),0)</f>
        <v/>
      </c>
      <c r="F4" s="52" t="n"/>
    </row>
    <row r="5" ht="20" customHeight="1">
      <c r="A5" s="2" t="inlineStr">
        <is>
          <t>Average QA Score</t>
        </is>
      </c>
      <c r="B5" s="52" t="n"/>
      <c r="C5" s="2" t="inlineStr">
        <is>
          <t>Avg Performance Score</t>
        </is>
      </c>
      <c r="D5" s="52" t="n"/>
      <c r="E5" s="2" t="inlineStr">
        <is>
          <t>Exceeds Target</t>
        </is>
      </c>
      <c r="F5" s="52" t="n"/>
    </row>
    <row r="6" ht="26" customHeight="1">
      <c r="A6" s="54">
        <f>IFERROR(AVERAGE(Scorecard!I3:I12),0)</f>
        <v/>
      </c>
      <c r="B6" s="52" t="n"/>
      <c r="C6" s="54">
        <f>IFERROR(AVERAGE(Scorecard!O3:O12),0)</f>
        <v/>
      </c>
      <c r="D6" s="52" t="n"/>
      <c r="E6" s="25">
        <f>COUNTIF(Scorecard!P3:P12,"Exceeds")</f>
        <v/>
      </c>
      <c r="F6" s="52" t="n"/>
    </row>
    <row r="7" ht="20" customHeight="1">
      <c r="A7" s="2" t="inlineStr">
        <is>
          <t>Meets Target</t>
        </is>
      </c>
      <c r="B7" s="52" t="n"/>
      <c r="C7" s="2" t="inlineStr">
        <is>
          <t>Needs Coaching</t>
        </is>
      </c>
      <c r="D7" s="52" t="n"/>
      <c r="E7" s="2" t="inlineStr">
        <is>
          <t>Exceeds Target %</t>
        </is>
      </c>
      <c r="F7" s="52" t="n"/>
    </row>
    <row r="8" ht="26" customHeight="1">
      <c r="A8" s="25">
        <f>COUNTIF(Scorecard!P3:P12,"Meets")</f>
        <v/>
      </c>
      <c r="B8" s="52" t="n"/>
      <c r="C8" s="25">
        <f>COUNTIF(Scorecard!P3:P12,"Needs Coaching")</f>
        <v/>
      </c>
      <c r="D8" s="52" t="n"/>
      <c r="E8" s="54">
        <f>IFERROR(COUNTIF(Scorecard!P3:P12,"Exceeds")/COUNTA(Scorecard!B3:B12),0)</f>
        <v/>
      </c>
      <c r="F8" s="52" t="n"/>
    </row>
    <row r="9"/>
    <row r="10">
      <c r="A10" s="28" t="inlineStr">
        <is>
          <t>Agent Performance Summary</t>
        </is>
      </c>
    </row>
    <row r="11" ht="30" customHeight="1">
      <c r="A11" s="2" t="inlineStr">
        <is>
          <t>Agent Name</t>
        </is>
      </c>
      <c r="B11" s="2" t="inlineStr">
        <is>
          <t>Tickets Handled</t>
        </is>
      </c>
      <c r="C11" s="2" t="inlineStr">
        <is>
          <t>Avg CSAT</t>
        </is>
      </c>
      <c r="D11" s="2" t="inlineStr">
        <is>
          <t>Avg FCR</t>
        </is>
      </c>
      <c r="E11" s="2" t="inlineStr">
        <is>
          <t>Avg QA Score</t>
        </is>
      </c>
      <c r="F11" s="2" t="inlineStr">
        <is>
          <t>Avg Performance Score</t>
        </is>
      </c>
      <c r="G11" s="2" t="inlineStr">
        <is>
          <t>Status</t>
        </is>
      </c>
    </row>
    <row r="12">
      <c r="A12" s="29" t="inlineStr">
        <is>
          <t>James Carter</t>
        </is>
      </c>
      <c r="B12" s="30">
        <f>IFERROR(SUMIF(Scorecard!$B$3:$B$12,A12,Scorecard!$D$3:$D$12),0)</f>
        <v/>
      </c>
      <c r="C12" s="55">
        <f>IFERROR(AVERAGEIF(Scorecard!$B$3:$B$12,A12,Scorecard!$E$3:$E$12),0)</f>
        <v/>
      </c>
      <c r="D12" s="56">
        <f>IFERROR(AVERAGEIF(Scorecard!$B$3:$B$12,A12,Scorecard!$F$3:$F$12),0)</f>
        <v/>
      </c>
      <c r="E12" s="56">
        <f>IFERROR(AVERAGEIF(Scorecard!$B$3:$B$12,A12,Scorecard!$I$3:$I$12),0)</f>
        <v/>
      </c>
      <c r="F12" s="56">
        <f>IFERROR(AVERAGEIF(Scorecard!$B$3:$B$12,A12,Scorecard!$O$3:$O$12),0)</f>
        <v/>
      </c>
      <c r="G12" s="33">
        <f>IF(F12&gt;=0.9,"Exceeds",IF(F12&gt;=0.75,"Meets","Needs Coaching"))</f>
        <v/>
      </c>
    </row>
    <row r="13">
      <c r="A13" s="34" t="inlineStr">
        <is>
          <t>Emily Brooks</t>
        </is>
      </c>
      <c r="B13" s="22">
        <f>IFERROR(SUMIF(Scorecard!$B$3:$B$12,A13,Scorecard!$D$3:$D$12),0)</f>
        <v/>
      </c>
      <c r="C13" s="50">
        <f>IFERROR(AVERAGEIF(Scorecard!$B$3:$B$12,A13,Scorecard!$E$3:$E$12),0)</f>
        <v/>
      </c>
      <c r="D13" s="51">
        <f>IFERROR(AVERAGEIF(Scorecard!$B$3:$B$12,A13,Scorecard!$F$3:$F$12),0)</f>
        <v/>
      </c>
      <c r="E13" s="51">
        <f>IFERROR(AVERAGEIF(Scorecard!$B$3:$B$12,A13,Scorecard!$I$3:$I$12),0)</f>
        <v/>
      </c>
      <c r="F13" s="51">
        <f>IFERROR(AVERAGEIF(Scorecard!$B$3:$B$12,A13,Scorecard!$O$3:$O$12),0)</f>
        <v/>
      </c>
      <c r="G13" s="35">
        <f>IF(F13&gt;=0.9,"Exceeds",IF(F13&gt;=0.75,"Meets","Needs Coaching"))</f>
        <v/>
      </c>
    </row>
    <row r="14">
      <c r="A14" s="29" t="inlineStr">
        <is>
          <t>Michael Rivera</t>
        </is>
      </c>
      <c r="B14" s="30">
        <f>IFERROR(SUMIF(Scorecard!$B$3:$B$12,A14,Scorecard!$D$3:$D$12),0)</f>
        <v/>
      </c>
      <c r="C14" s="55">
        <f>IFERROR(AVERAGEIF(Scorecard!$B$3:$B$12,A14,Scorecard!$E$3:$E$12),0)</f>
        <v/>
      </c>
      <c r="D14" s="56">
        <f>IFERROR(AVERAGEIF(Scorecard!$B$3:$B$12,A14,Scorecard!$F$3:$F$12),0)</f>
        <v/>
      </c>
      <c r="E14" s="56">
        <f>IFERROR(AVERAGEIF(Scorecard!$B$3:$B$12,A14,Scorecard!$I$3:$I$12),0)</f>
        <v/>
      </c>
      <c r="F14" s="56">
        <f>IFERROR(AVERAGEIF(Scorecard!$B$3:$B$12,A14,Scorecard!$O$3:$O$12),0)</f>
        <v/>
      </c>
      <c r="G14" s="33">
        <f>IF(F14&gt;=0.9,"Exceeds",IF(F14&gt;=0.75,"Meets","Needs Coaching"))</f>
        <v/>
      </c>
    </row>
    <row r="15">
      <c r="A15" s="34" t="inlineStr">
        <is>
          <t>Ashley Thompson</t>
        </is>
      </c>
      <c r="B15" s="22">
        <f>IFERROR(SUMIF(Scorecard!$B$3:$B$12,A15,Scorecard!$D$3:$D$12),0)</f>
        <v/>
      </c>
      <c r="C15" s="50">
        <f>IFERROR(AVERAGEIF(Scorecard!$B$3:$B$12,A15,Scorecard!$E$3:$E$12),0)</f>
        <v/>
      </c>
      <c r="D15" s="51">
        <f>IFERROR(AVERAGEIF(Scorecard!$B$3:$B$12,A15,Scorecard!$F$3:$F$12),0)</f>
        <v/>
      </c>
      <c r="E15" s="51">
        <f>IFERROR(AVERAGEIF(Scorecard!$B$3:$B$12,A15,Scorecard!$I$3:$I$12),0)</f>
        <v/>
      </c>
      <c r="F15" s="51">
        <f>IFERROR(AVERAGEIF(Scorecard!$B$3:$B$12,A15,Scorecard!$O$3:$O$12),0)</f>
        <v/>
      </c>
      <c r="G15" s="35">
        <f>IF(F15&gt;=0.9,"Exceeds",IF(F15&gt;=0.75,"Meets","Needs Coaching"))</f>
        <v/>
      </c>
    </row>
    <row r="16">
      <c r="A16" s="29" t="inlineStr">
        <is>
          <t>David Nguyen</t>
        </is>
      </c>
      <c r="B16" s="30">
        <f>IFERROR(SUMIF(Scorecard!$B$3:$B$12,A16,Scorecard!$D$3:$D$12),0)</f>
        <v/>
      </c>
      <c r="C16" s="55">
        <f>IFERROR(AVERAGEIF(Scorecard!$B$3:$B$12,A16,Scorecard!$E$3:$E$12),0)</f>
        <v/>
      </c>
      <c r="D16" s="56">
        <f>IFERROR(AVERAGEIF(Scorecard!$B$3:$B$12,A16,Scorecard!$F$3:$F$12),0)</f>
        <v/>
      </c>
      <c r="E16" s="56">
        <f>IFERROR(AVERAGEIF(Scorecard!$B$3:$B$12,A16,Scorecard!$I$3:$I$12),0)</f>
        <v/>
      </c>
      <c r="F16" s="56">
        <f>IFERROR(AVERAGEIF(Scorecard!$B$3:$B$12,A16,Scorecard!$O$3:$O$12),0)</f>
        <v/>
      </c>
      <c r="G16" s="33">
        <f>IF(F16&gt;=0.9,"Exceeds",IF(F16&gt;=0.75,"Meets","Needs Coaching"))</f>
        <v/>
      </c>
    </row>
    <row r="17">
      <c r="A17" s="34" t="inlineStr">
        <is>
          <t>Jessica Morgan</t>
        </is>
      </c>
      <c r="B17" s="22">
        <f>IFERROR(SUMIF(Scorecard!$B$3:$B$12,A17,Scorecard!$D$3:$D$12),0)</f>
        <v/>
      </c>
      <c r="C17" s="50">
        <f>IFERROR(AVERAGEIF(Scorecard!$B$3:$B$12,A17,Scorecard!$E$3:$E$12),0)</f>
        <v/>
      </c>
      <c r="D17" s="51">
        <f>IFERROR(AVERAGEIF(Scorecard!$B$3:$B$12,A17,Scorecard!$F$3:$F$12),0)</f>
        <v/>
      </c>
      <c r="E17" s="51">
        <f>IFERROR(AVERAGEIF(Scorecard!$B$3:$B$12,A17,Scorecard!$I$3:$I$12),0)</f>
        <v/>
      </c>
      <c r="F17" s="51">
        <f>IFERROR(AVERAGEIF(Scorecard!$B$3:$B$12,A17,Scorecard!$O$3:$O$12),0)</f>
        <v/>
      </c>
      <c r="G17" s="35">
        <f>IF(F17&gt;=0.9,"Exceeds",IF(F17&gt;=0.75,"Meets","Needs Coaching"))</f>
        <v/>
      </c>
    </row>
    <row r="18">
      <c r="A18" s="29" t="inlineStr">
        <is>
          <t>Chris Wilson</t>
        </is>
      </c>
      <c r="B18" s="30">
        <f>IFERROR(SUMIF(Scorecard!$B$3:$B$12,A18,Scorecard!$D$3:$D$12),0)</f>
        <v/>
      </c>
      <c r="C18" s="55">
        <f>IFERROR(AVERAGEIF(Scorecard!$B$3:$B$12,A18,Scorecard!$E$3:$E$12),0)</f>
        <v/>
      </c>
      <c r="D18" s="56">
        <f>IFERROR(AVERAGEIF(Scorecard!$B$3:$B$12,A18,Scorecard!$F$3:$F$12),0)</f>
        <v/>
      </c>
      <c r="E18" s="56">
        <f>IFERROR(AVERAGEIF(Scorecard!$B$3:$B$12,A18,Scorecard!$I$3:$I$12),0)</f>
        <v/>
      </c>
      <c r="F18" s="56">
        <f>IFERROR(AVERAGEIF(Scorecard!$B$3:$B$12,A18,Scorecard!$O$3:$O$12),0)</f>
        <v/>
      </c>
      <c r="G18" s="33">
        <f>IF(F18&gt;=0.9,"Exceeds",IF(F18&gt;=0.75,"Meets","Needs Coaching"))</f>
        <v/>
      </c>
    </row>
    <row r="19">
      <c r="A19" s="34" t="inlineStr">
        <is>
          <t>Sarah Patel</t>
        </is>
      </c>
      <c r="B19" s="22">
        <f>IFERROR(SUMIF(Scorecard!$B$3:$B$12,A19,Scorecard!$D$3:$D$12),0)</f>
        <v/>
      </c>
      <c r="C19" s="50">
        <f>IFERROR(AVERAGEIF(Scorecard!$B$3:$B$12,A19,Scorecard!$E$3:$E$12),0)</f>
        <v/>
      </c>
      <c r="D19" s="51">
        <f>IFERROR(AVERAGEIF(Scorecard!$B$3:$B$12,A19,Scorecard!$F$3:$F$12),0)</f>
        <v/>
      </c>
      <c r="E19" s="51">
        <f>IFERROR(AVERAGEIF(Scorecard!$B$3:$B$12,A19,Scorecard!$I$3:$I$12),0)</f>
        <v/>
      </c>
      <c r="F19" s="51">
        <f>IFERROR(AVERAGEIF(Scorecard!$B$3:$B$12,A19,Scorecard!$O$3:$O$12),0)</f>
        <v/>
      </c>
      <c r="G19" s="35">
        <f>IF(F19&gt;=0.9,"Exceeds",IF(F19&gt;=0.75,"Meets","Needs Coaching"))</f>
        <v/>
      </c>
    </row>
    <row r="20">
      <c r="A20" s="29" t="inlineStr">
        <is>
          <t>Robert Davis</t>
        </is>
      </c>
      <c r="B20" s="30">
        <f>IFERROR(SUMIF(Scorecard!$B$3:$B$12,A20,Scorecard!$D$3:$D$12),0)</f>
        <v/>
      </c>
      <c r="C20" s="55">
        <f>IFERROR(AVERAGEIF(Scorecard!$B$3:$B$12,A20,Scorecard!$E$3:$E$12),0)</f>
        <v/>
      </c>
      <c r="D20" s="56">
        <f>IFERROR(AVERAGEIF(Scorecard!$B$3:$B$12,A20,Scorecard!$F$3:$F$12),0)</f>
        <v/>
      </c>
      <c r="E20" s="56">
        <f>IFERROR(AVERAGEIF(Scorecard!$B$3:$B$12,A20,Scorecard!$I$3:$I$12),0)</f>
        <v/>
      </c>
      <c r="F20" s="56">
        <f>IFERROR(AVERAGEIF(Scorecard!$B$3:$B$12,A20,Scorecard!$O$3:$O$12),0)</f>
        <v/>
      </c>
      <c r="G20" s="33">
        <f>IF(F20&gt;=0.9,"Exceeds",IF(F20&gt;=0.75,"Meets","Needs Coaching"))</f>
        <v/>
      </c>
    </row>
    <row r="21">
      <c r="A21" s="34" t="inlineStr">
        <is>
          <t>Amanda Lewis</t>
        </is>
      </c>
      <c r="B21" s="22">
        <f>IFERROR(SUMIF(Scorecard!$B$3:$B$12,A21,Scorecard!$D$3:$D$12),0)</f>
        <v/>
      </c>
      <c r="C21" s="50">
        <f>IFERROR(AVERAGEIF(Scorecard!$B$3:$B$12,A21,Scorecard!$E$3:$E$12),0)</f>
        <v/>
      </c>
      <c r="D21" s="51">
        <f>IFERROR(AVERAGEIF(Scorecard!$B$3:$B$12,A21,Scorecard!$F$3:$F$12),0)</f>
        <v/>
      </c>
      <c r="E21" s="51">
        <f>IFERROR(AVERAGEIF(Scorecard!$B$3:$B$12,A21,Scorecard!$I$3:$I$12),0)</f>
        <v/>
      </c>
      <c r="F21" s="51">
        <f>IFERROR(AVERAGEIF(Scorecard!$B$3:$B$12,A21,Scorecard!$O$3:$O$12),0)</f>
        <v/>
      </c>
      <c r="G21" s="35">
        <f>IF(F21&gt;=0.9,"Exceeds",IF(F21&gt;=0.75,"Meets","Needs Coaching"))</f>
        <v/>
      </c>
    </row>
    <row r="22"/>
    <row r="23"/>
    <row r="24" hidden="1">
      <c r="A24" s="36" t="inlineStr">
        <is>
          <t>Chart Data (do not delete)</t>
        </is>
      </c>
    </row>
    <row r="25" hidden="1">
      <c r="A25" t="inlineStr">
        <is>
          <t>Status</t>
        </is>
      </c>
      <c r="B25" t="inlineStr">
        <is>
          <t>Count</t>
        </is>
      </c>
    </row>
    <row r="26" hidden="1">
      <c r="A26" t="inlineStr">
        <is>
          <t>Exceeds</t>
        </is>
      </c>
      <c r="B26">
        <f>COUNTIF(Scorecard!$P$3:$P$12,A26)</f>
        <v/>
      </c>
    </row>
    <row r="27" hidden="1">
      <c r="A27" t="inlineStr">
        <is>
          <t>Meets</t>
        </is>
      </c>
      <c r="B27">
        <f>COUNTIF(Scorecard!$P$3:$P$12,A27)</f>
        <v/>
      </c>
    </row>
    <row r="28" hidden="1">
      <c r="A28" t="inlineStr">
        <is>
          <t>Needs Coaching</t>
        </is>
      </c>
      <c r="B28">
        <f>COUNTIF(Scorecard!$P$3:$P$12,A28)</f>
        <v/>
      </c>
    </row>
    <row r="29" hidden="1"/>
    <row r="30" hidden="1">
      <c r="A30" t="inlineStr">
        <is>
          <t>Review Date</t>
        </is>
      </c>
      <c r="B30" t="inlineStr">
        <is>
          <t>CSAT</t>
        </is>
      </c>
    </row>
    <row r="31" hidden="1">
      <c r="A31" s="57">
        <f>Scorecard!A3</f>
        <v/>
      </c>
      <c r="B31" s="58">
        <f>Scorecard!E3</f>
        <v/>
      </c>
    </row>
    <row r="32" hidden="1">
      <c r="A32" s="57">
        <f>Scorecard!A4</f>
        <v/>
      </c>
      <c r="B32" s="58">
        <f>Scorecard!E4</f>
        <v/>
      </c>
    </row>
    <row r="33" hidden="1">
      <c r="A33" s="57">
        <f>Scorecard!A5</f>
        <v/>
      </c>
      <c r="B33" s="58">
        <f>Scorecard!E5</f>
        <v/>
      </c>
    </row>
    <row r="34" hidden="1">
      <c r="A34" s="57">
        <f>Scorecard!A6</f>
        <v/>
      </c>
      <c r="B34" s="58">
        <f>Scorecard!E6</f>
        <v/>
      </c>
    </row>
    <row r="35" hidden="1">
      <c r="A35" s="57">
        <f>Scorecard!A7</f>
        <v/>
      </c>
      <c r="B35" s="58">
        <f>Scorecard!E7</f>
        <v/>
      </c>
    </row>
    <row r="36" hidden="1">
      <c r="A36" s="57">
        <f>Scorecard!A8</f>
        <v/>
      </c>
      <c r="B36" s="58">
        <f>Scorecard!E8</f>
        <v/>
      </c>
    </row>
    <row r="37" hidden="1">
      <c r="A37" s="57">
        <f>Scorecard!A9</f>
        <v/>
      </c>
      <c r="B37" s="58">
        <f>Scorecard!E9</f>
        <v/>
      </c>
    </row>
    <row r="38" hidden="1">
      <c r="A38" s="57">
        <f>Scorecard!A10</f>
        <v/>
      </c>
      <c r="B38" s="58">
        <f>Scorecard!E10</f>
        <v/>
      </c>
    </row>
    <row r="39" hidden="1">
      <c r="A39" s="57">
        <f>Scorecard!A11</f>
        <v/>
      </c>
      <c r="B39" s="58">
        <f>Scorecard!E11</f>
        <v/>
      </c>
    </row>
    <row r="40" hidden="1">
      <c r="A40" s="57">
        <f>Scorecard!A12</f>
        <v/>
      </c>
      <c r="B40" s="58">
        <f>Scorecard!E12</f>
        <v/>
      </c>
    </row>
  </sheetData>
  <mergeCells count="19">
    <mergeCell ref="A1:H1"/>
    <mergeCell ref="A3:B3"/>
    <mergeCell ref="A4:B4"/>
    <mergeCell ref="C3:D3"/>
    <mergeCell ref="C4:D4"/>
    <mergeCell ref="E3:F3"/>
    <mergeCell ref="E4:F4"/>
    <mergeCell ref="A5:B5"/>
    <mergeCell ref="A6:B6"/>
    <mergeCell ref="C5:D5"/>
    <mergeCell ref="C6:D6"/>
    <mergeCell ref="E5:F5"/>
    <mergeCell ref="E6:F6"/>
    <mergeCell ref="A7:B7"/>
    <mergeCell ref="A8:B8"/>
    <mergeCell ref="C7:D7"/>
    <mergeCell ref="C8:D8"/>
    <mergeCell ref="E7:F7"/>
    <mergeCell ref="E8:F8"/>
  </mergeCells>
  <conditionalFormatting sqref="G12:G21">
    <cfRule type="expression" priority="1" dxfId="0" stopIfTrue="1">
      <formula>$G12="Exceeds"</formula>
    </cfRule>
    <cfRule type="expression" priority="2" dxfId="1" stopIfTrue="1">
      <formula>$G12="Needs Coaching"</formula>
    </cfRule>
    <cfRule type="expression" priority="3" dxfId="2" stopIfTrue="1">
      <formula>$G12="Meets"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 ht="26" customHeight="1">
      <c r="A1" s="1" t="inlineStr">
        <is>
          <t>Customer Service Scorecard — User Guide</t>
        </is>
      </c>
    </row>
    <row r="2"/>
    <row r="3" ht="20" customHeight="1">
      <c r="A3" s="39" t="inlineStr">
        <is>
          <t>Sheet Overview</t>
        </is>
      </c>
    </row>
    <row r="4" ht="30" customHeight="1">
      <c r="A4" s="40" t="inlineStr">
        <is>
          <t>Scorecard</t>
        </is>
      </c>
      <c r="B4" s="41" t="inlineStr">
        <is>
          <t>Primary data-entry sheet. Enter one row per agent review. Yellow cells are manual inputs; green cells calculate automatically.</t>
        </is>
      </c>
    </row>
    <row r="5" ht="30" customHeight="1">
      <c r="A5" s="40" t="inlineStr">
        <is>
          <t>Dashboard</t>
        </is>
      </c>
      <c r="B5" s="41" t="inlineStr">
        <is>
          <t>Executive summary with KPI cards, an agent summary table, and three charts (performance by agent, status distribution, daily CSAT trend).</t>
        </is>
      </c>
    </row>
    <row r="6" ht="30" customHeight="1">
      <c r="A6" s="40" t="inlineStr">
        <is>
          <t>Agent Targets</t>
        </is>
      </c>
      <c r="B6" s="41" t="inlineStr">
        <is>
          <t>Lookup table holding each agent's targets. Update targets ONLY on this sheet — Scorecard target columns pull from it via VLOOKUP.</t>
        </is>
      </c>
    </row>
    <row r="7"/>
    <row r="8" ht="20" customHeight="1">
      <c r="A8" s="39" t="inlineStr">
        <is>
          <t>How to Use</t>
        </is>
      </c>
    </row>
    <row r="9" ht="30" customHeight="1">
      <c r="A9" s="40" t="inlineStr">
        <is>
          <t>1</t>
        </is>
      </c>
      <c r="B9" s="41" t="inlineStr">
        <is>
          <t>On the Scorecard sheet, enter the Review Date (MM/DD/YYYY), Agent Name, City, Tickets Handled, CSAT (1-5), FCR %, Average First Response (minutes), Average Resolution Time (hours), QA Score %, and Escalations.</t>
        </is>
      </c>
    </row>
    <row r="10" ht="30" customHeight="1">
      <c r="A10" s="40" t="inlineStr">
        <is>
          <t>2</t>
        </is>
      </c>
      <c r="B10" s="41" t="inlineStr">
        <is>
          <t>Keep percentages entered as decimals displayed in percentage format (e.g., type 0.82 to show 82.0%).</t>
        </is>
      </c>
    </row>
    <row r="11" ht="30" customHeight="1">
      <c r="A11" s="40" t="inlineStr">
        <is>
          <t>3</t>
        </is>
      </c>
      <c r="B11" s="41" t="inlineStr">
        <is>
          <t>The Weighted Performance Score and Performance Status calculate automatically — do not overwrite the green formula cells.</t>
        </is>
      </c>
    </row>
    <row r="12" ht="30" customHeight="1">
      <c r="A12" s="40" t="inlineStr">
        <is>
          <t>4</t>
        </is>
      </c>
      <c r="B12" s="41" t="inlineStr">
        <is>
          <t>Add Manager Notes to document context, wins, and follow-up actions for each review.</t>
        </is>
      </c>
    </row>
    <row r="13" ht="30" customHeight="1">
      <c r="A13" s="40" t="inlineStr">
        <is>
          <t>5</t>
        </is>
      </c>
      <c r="B13" s="41" t="inlineStr">
        <is>
          <t>Review the Dashboard KPIs and charts to identify top performers and coaching opportunities.</t>
        </is>
      </c>
    </row>
    <row r="14"/>
    <row r="15" ht="20" customHeight="1">
      <c r="A15" s="39" t="inlineStr">
        <is>
          <t>Scoring Model</t>
        </is>
      </c>
    </row>
    <row r="16" ht="30" customHeight="1">
      <c r="A16" s="40" t="inlineStr">
        <is>
          <t>Weights</t>
        </is>
      </c>
      <c r="B16" s="41" t="inlineStr">
        <is>
          <t>CSAT 30%, FCR 25%, Response Time 15%, Resolution Time 15%, QA Score 15%. Response and resolution earn full credit when actual time is at or below target.</t>
        </is>
      </c>
    </row>
    <row r="17" ht="30" customHeight="1">
      <c r="A17" s="40" t="inlineStr">
        <is>
          <t>Status Bands</t>
        </is>
      </c>
      <c r="B17" s="41" t="inlineStr">
        <is>
          <t>Exceeds = score of 90% or higher. Meets = 75% to 89.9%. Needs Coaching = below 75%.</t>
        </is>
      </c>
    </row>
    <row r="18" ht="30" customHeight="1">
      <c r="A18" s="40" t="inlineStr">
        <is>
          <t>Alerts</t>
        </is>
      </c>
      <c r="B18" s="41" t="inlineStr">
        <is>
          <t>Rows highlight red automatically when escalations exceed 2, and status cells are color-coded green / blue / red.</t>
        </is>
      </c>
    </row>
    <row r="19" ht="30" customHeight="1">
      <c r="A19" s="40" t="inlineStr">
        <is>
          <t>Tips</t>
        </is>
      </c>
      <c r="B19" s="41" t="inlineStr">
        <is>
          <t>Use the filters on the Scorecard header row to slice by agent, city, or status. Freeze panes keep headers visible while scrolling.</t>
        </is>
      </c>
    </row>
  </sheetData>
  <mergeCells count="4">
    <mergeCell ref="A1:B1"/>
    <mergeCell ref="A3:B3"/>
    <mergeCell ref="A8:B8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2026-08-01T22:47:46Z</dcterms:created>
  <dcterms:modified xmlns:dcterms="http://purl.org/dc/terms/" xmlns:xsi="http://www.w3.org/2001/XMLSchema-instance" xsi:type="dcterms:W3CDTF">2026-08-01T22:47:46Z</dcterms:modified>
</cp:coreProperties>
</file>