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me Purchase Tracker" sheetId="1" state="visible" r:id="rId1"/>
    <sheet xmlns:r="http://schemas.openxmlformats.org/officeDocument/2006/relationships" name="Mortgage Comparison" sheetId="2" state="visible" r:id="rId2"/>
    <sheet xmlns:r="http://schemas.openxmlformats.org/officeDocument/2006/relationships" name="Closing Cost Breakdown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m/dd/yyyy"/>
  </numFmts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1"/>
    </font>
    <font>
      <b val="1"/>
      <color rgb="000E3A5B"/>
    </font>
    <font>
      <color rgb="001F2937"/>
      <sz val="10"/>
    </font>
  </fonts>
  <fills count="7">
    <fill>
      <patternFill/>
    </fill>
    <fill>
      <patternFill patternType="gray125"/>
    </fill>
    <fill>
      <patternFill patternType="solid">
        <fgColor rgb="000E3A5B"/>
      </patternFill>
    </fill>
    <fill>
      <patternFill patternType="solid">
        <fgColor rgb="00EAF1F6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4A62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0" fillId="4" borderId="1" applyAlignment="1" pivotButton="0" quotePrefix="0" xfId="0">
      <alignment horizontal="center" vertical="center" wrapText="1"/>
    </xf>
    <xf numFmtId="164" fontId="0" fillId="3" borderId="1" pivotButton="0" quotePrefix="0" xfId="0"/>
    <xf numFmtId="10" fontId="0" fillId="4" borderId="1" pivotButton="0" quotePrefix="0" xfId="0"/>
    <xf numFmtId="164" fontId="0" fillId="4" borderId="1" pivotButton="0" quotePrefix="0" xfId="0"/>
    <xf numFmtId="0" fontId="0" fillId="3" borderId="1" pivotButton="0" quotePrefix="0" xfId="0"/>
    <xf numFmtId="165" fontId="0" fillId="4" borderId="1" pivotButton="0" quotePrefix="0" xfId="0"/>
    <xf numFmtId="0" fontId="0" fillId="5" borderId="1" applyAlignment="1" pivotButton="0" quotePrefix="0" xfId="0">
      <alignment horizontal="center" vertical="center" wrapText="1"/>
    </xf>
    <xf numFmtId="164" fontId="0" fillId="5" borderId="1" pivotButton="0" quotePrefix="0" xfId="0"/>
    <xf numFmtId="0" fontId="0" fillId="5" borderId="1" pivotButton="0" quotePrefix="0" xfId="0"/>
    <xf numFmtId="0" fontId="3" fillId="6" borderId="1" pivotButton="0" quotePrefix="0" xfId="0"/>
    <xf numFmtId="0" fontId="0" fillId="6" borderId="1" pivotButton="0" quotePrefix="0" xfId="0"/>
    <xf numFmtId="164" fontId="3" fillId="6" borderId="1" pivotButton="0" quotePrefix="0" xfId="0"/>
    <xf numFmtId="10" fontId="3" fillId="6" borderId="1" pivotButton="0" quotePrefix="0" xfId="0"/>
    <xf numFmtId="0" fontId="3" fillId="0" borderId="1" pivotButton="0" quotePrefix="0" xfId="0"/>
    <xf numFmtId="10" fontId="0" fillId="0" borderId="1" pivotButton="0" quotePrefix="0" xfId="0"/>
    <xf numFmtId="164" fontId="0" fillId="0" borderId="1" pivotButton="0" quotePrefix="0" xfId="0"/>
    <xf numFmtId="0" fontId="0" fillId="0" borderId="1" pivotButton="0" quotePrefix="0" xfId="0"/>
    <xf numFmtId="0" fontId="2" fillId="2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wrapText="1"/>
    </xf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dxfs count="3">
    <dxf>
      <font>
        <b val="1"/>
        <color rgb="0016A34A"/>
      </font>
    </dxf>
    <dxf>
      <font>
        <b val="1"/>
        <color rgb="00DC2626"/>
      </font>
    </dxf>
    <dxf>
      <font>
        <b val="1"/>
        <color rgb="000E3A5B"/>
      </font>
      <fill>
        <patternFill patternType="solid">
          <fgColor rgb="00F4A62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P&amp;I by Lender</a:t>
            </a:r>
          </a:p>
        </rich>
      </tx>
    </title>
    <plotArea>
      <lineChart>
        <grouping val="standard"/>
        <ser>
          <idx val="0"/>
          <order val="0"/>
          <tx>
            <strRef>
              <f>'Mortgage Comparison'!H2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'Mortgage Comparison'!$B$3:$B$12</f>
            </numRef>
          </cat>
          <val>
            <numRef>
              <f>'Mortgage Comparison'!$H$3:$H$12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Lender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Monthly P&amp;I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Interest Paid by Loan Scenario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'Mortgage Comparison'!I2</f>
            </strRef>
          </tx>
          <spPr>
            <a:solidFill xmlns:a="http://schemas.openxmlformats.org/drawingml/2006/main">
              <a:srgbClr val="0E3A5B"/>
            </a:solidFill>
            <a:ln xmlns:a="http://schemas.openxmlformats.org/drawingml/2006/main">
              <a:prstDash val="solid"/>
            </a:ln>
          </spPr>
          <cat>
            <numRef>
              <f>'Mortgage Comparison'!$B$3:$B$12</f>
            </numRef>
          </cat>
          <val>
            <numRef>
              <f>'Mortgage Comparison'!$I$3:$I$12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Lender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Total Interest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Closing Costs by Category</a:t>
            </a:r>
          </a:p>
        </rich>
      </tx>
    </title>
    <plotArea>
      <doughnutChart>
        <varyColors val="1"/>
        <ser>
          <idx val="0"/>
          <order val="0"/>
          <tx>
            <strRef>
              <f>'Closing Cost Breakdown'!C2</f>
            </strRef>
          </tx>
          <spPr>
            <a:ln xmlns:a="http://schemas.openxmlformats.org/drawingml/2006/main">
              <a:prstDash val="solid"/>
            </a:ln>
          </spPr>
          <cat>
            <numRef>
              <f>'Closing Cost Breakdown'!$A$3:$A$12</f>
            </numRef>
          </cat>
          <val>
            <numRef>
              <f>'Closing Cost Breakdown'!$C$3:$C$12</f>
            </numRef>
          </val>
        </ser>
        <firstSliceAng val="0"/>
        <holeSize val="10"/>
      </doughnut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37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8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13" customWidth="1" min="3" max="3"/>
    <col width="7" customWidth="1" min="4" max="4"/>
    <col width="13" customWidth="1" min="5" max="5"/>
    <col width="12" customWidth="1" min="6" max="6"/>
    <col width="13" customWidth="1" min="7" max="7"/>
    <col width="13" customWidth="1" min="8" max="8"/>
    <col width="11" customWidth="1" min="9" max="9"/>
    <col width="10" customWidth="1" min="10" max="10"/>
    <col width="15" customWidth="1" min="11" max="11"/>
    <col width="13" customWidth="1" min="12" max="12"/>
    <col width="14" customWidth="1" min="13" max="13"/>
    <col width="11" customWidth="1" min="14" max="14"/>
    <col width="16" customWidth="1" min="15" max="15"/>
    <col width="11" customWidth="1" min="16" max="16"/>
    <col width="12" customWidth="1" min="17" max="17"/>
    <col width="15" customWidth="1" min="18" max="18"/>
    <col width="13" customWidth="1" min="19" max="19"/>
    <col width="13" customWidth="1" min="20" max="20"/>
    <col width="16" customWidth="1" min="21" max="21"/>
    <col width="16" customWidth="1" min="22" max="22"/>
    <col width="12" customWidth="1" min="23" max="23"/>
    <col width="30" customWidth="1" min="24" max="24"/>
  </cols>
  <sheetData>
    <row r="1" ht="26" customHeight="1">
      <c r="A1" s="1" t="inlineStr">
        <is>
          <t>Home Buying Excel Template - Home Purchase Tracker</t>
        </is>
      </c>
    </row>
    <row r="2" ht="34" customHeight="1">
      <c r="A2" s="2" t="inlineStr">
        <is>
          <t>Property ID</t>
        </is>
      </c>
      <c r="B2" s="2" t="inlineStr">
        <is>
          <t>Property Address</t>
        </is>
      </c>
      <c r="C2" s="2" t="inlineStr">
        <is>
          <t>City</t>
        </is>
      </c>
      <c r="D2" s="2" t="inlineStr">
        <is>
          <t>State</t>
        </is>
      </c>
      <c r="E2" s="2" t="inlineStr">
        <is>
          <t>Listing Price</t>
        </is>
      </c>
      <c r="F2" s="2" t="inlineStr">
        <is>
          <t>Down Payment %</t>
        </is>
      </c>
      <c r="G2" s="2" t="inlineStr">
        <is>
          <t>Down Payment $</t>
        </is>
      </c>
      <c r="H2" s="2" t="inlineStr">
        <is>
          <t>Loan Amount</t>
        </is>
      </c>
      <c r="I2" s="2" t="inlineStr">
        <is>
          <t>Interest Rate %</t>
        </is>
      </c>
      <c r="J2" s="2" t="inlineStr">
        <is>
          <t>Loan Term (Years)</t>
        </is>
      </c>
      <c r="K2" s="2" t="inlineStr">
        <is>
          <t>Est. Monthly P&amp;I</t>
        </is>
      </c>
      <c r="L2" s="2" t="inlineStr">
        <is>
          <t>Est. Monthly Taxes</t>
        </is>
      </c>
      <c r="M2" s="2" t="inlineStr">
        <is>
          <t>Est. Monthly Insurance</t>
        </is>
      </c>
      <c r="N2" s="2" t="inlineStr">
        <is>
          <t>HOA Monthly</t>
        </is>
      </c>
      <c r="O2" s="2" t="inlineStr">
        <is>
          <t>Est. Total Monthly Payment</t>
        </is>
      </c>
      <c r="P2" s="2" t="inlineStr">
        <is>
          <t>Closing Costs %</t>
        </is>
      </c>
      <c r="Q2" s="2" t="inlineStr">
        <is>
          <t>Closing Costs $</t>
        </is>
      </c>
      <c r="R2" s="2" t="inlineStr">
        <is>
          <t>Cash Needed to Close</t>
        </is>
      </c>
      <c r="S2" s="2" t="inlineStr">
        <is>
          <t>Offer Price</t>
        </is>
      </c>
      <c r="T2" s="2" t="inlineStr">
        <is>
          <t>Offer Status</t>
        </is>
      </c>
      <c r="U2" s="2" t="inlineStr">
        <is>
          <t>Offer vs. Listing</t>
        </is>
      </c>
      <c r="V2" s="2" t="inlineStr">
        <is>
          <t>Inspection Status</t>
        </is>
      </c>
      <c r="W2" s="2" t="inlineStr">
        <is>
          <t>Closing Date</t>
        </is>
      </c>
      <c r="X2" s="2" t="inlineStr">
        <is>
          <t>Notes</t>
        </is>
      </c>
    </row>
    <row r="3">
      <c r="A3" s="3" t="inlineStr">
        <is>
          <t>H-1001</t>
        </is>
      </c>
      <c r="B3" s="4" t="inlineStr">
        <is>
          <t>142 Maple Ridge Ln</t>
        </is>
      </c>
      <c r="C3" s="4" t="inlineStr">
        <is>
          <t>New York</t>
        </is>
      </c>
      <c r="D3" s="5" t="inlineStr">
        <is>
          <t>NY</t>
        </is>
      </c>
      <c r="E3" s="6" t="n">
        <v>850000</v>
      </c>
      <c r="F3" s="7" t="n">
        <v>0.2</v>
      </c>
      <c r="G3" s="6">
        <f>E3*F3</f>
        <v/>
      </c>
      <c r="H3" s="6">
        <f>E3-G3</f>
        <v/>
      </c>
      <c r="I3" s="7" t="n">
        <v>0.0675</v>
      </c>
      <c r="J3" s="5" t="n">
        <v>30</v>
      </c>
      <c r="K3" s="6">
        <f>IFERROR(PMT(I3/12,J3*12,-H3),0)</f>
        <v/>
      </c>
      <c r="L3" s="8" t="n">
        <v>1350</v>
      </c>
      <c r="M3" s="8" t="n">
        <v>1650</v>
      </c>
      <c r="N3" s="8" t="n">
        <v>250</v>
      </c>
      <c r="O3" s="6">
        <f>SUM(K3,L3,M3,N3)</f>
        <v/>
      </c>
      <c r="P3" s="7" t="n">
        <v>0.03</v>
      </c>
      <c r="Q3" s="6">
        <f>S3*P3</f>
        <v/>
      </c>
      <c r="R3" s="6">
        <f>G3+Q3</f>
        <v/>
      </c>
      <c r="S3" s="8" t="n">
        <v>858500</v>
      </c>
      <c r="T3" s="5" t="inlineStr">
        <is>
          <t>Accepted</t>
        </is>
      </c>
      <c r="U3" s="9">
        <f>IF(S3&gt;=E3,"Above Asking","At/Below Asking")</f>
        <v/>
      </c>
      <c r="V3" s="5" t="inlineStr">
        <is>
          <t>Scheduled</t>
        </is>
      </c>
      <c r="W3" s="10" t="inlineStr">
        <is>
          <t>08/28/2026</t>
        </is>
      </c>
      <c r="X3" s="4" t="inlineStr">
        <is>
          <t>Preferred location near transit; multiple offers.</t>
        </is>
      </c>
    </row>
    <row r="4">
      <c r="A4" s="11" t="inlineStr">
        <is>
          <t>H-1002</t>
        </is>
      </c>
      <c r="B4" s="4" t="inlineStr">
        <is>
          <t>5620 Cedar Springs Rd</t>
        </is>
      </c>
      <c r="C4" s="4" t="inlineStr">
        <is>
          <t>Dallas</t>
        </is>
      </c>
      <c r="D4" s="5" t="inlineStr">
        <is>
          <t>TX</t>
        </is>
      </c>
      <c r="E4" s="12" t="n">
        <v>425000</v>
      </c>
      <c r="F4" s="7" t="n">
        <v>0.1</v>
      </c>
      <c r="G4" s="12">
        <f>E4*F4</f>
        <v/>
      </c>
      <c r="H4" s="12">
        <f>E4-G4</f>
        <v/>
      </c>
      <c r="I4" s="7" t="n">
        <v>0.065</v>
      </c>
      <c r="J4" s="5" t="n">
        <v>30</v>
      </c>
      <c r="K4" s="12">
        <f>IFERROR(PMT(I4/12,J4*12,-H4),0)</f>
        <v/>
      </c>
      <c r="L4" s="8" t="n">
        <v>425</v>
      </c>
      <c r="M4" s="8" t="n">
        <v>700</v>
      </c>
      <c r="N4" s="8" t="n">
        <v>65</v>
      </c>
      <c r="O4" s="12">
        <f>SUM(K4,L4,M4,N4)</f>
        <v/>
      </c>
      <c r="P4" s="7" t="n">
        <v>0.03</v>
      </c>
      <c r="Q4" s="12">
        <f>S4*P4</f>
        <v/>
      </c>
      <c r="R4" s="12">
        <f>G4+Q4</f>
        <v/>
      </c>
      <c r="S4" s="8" t="n">
        <v>425000</v>
      </c>
      <c r="T4" s="5" t="inlineStr">
        <is>
          <t>Pending</t>
        </is>
      </c>
      <c r="U4" s="13">
        <f>IF(S4&gt;=E4,"Above Asking","At/Below Asking")</f>
        <v/>
      </c>
      <c r="V4" s="5" t="inlineStr">
        <is>
          <t>Passed</t>
        </is>
      </c>
      <c r="W4" s="10" t="inlineStr">
        <is>
          <t>08/15/2026</t>
        </is>
      </c>
      <c r="X4" s="4" t="inlineStr">
        <is>
          <t>New construction, low HOA.</t>
        </is>
      </c>
    </row>
    <row r="5">
      <c r="A5" s="3" t="inlineStr">
        <is>
          <t>H-1003</t>
        </is>
      </c>
      <c r="B5" s="4" t="inlineStr">
        <is>
          <t>980 Barton Creek Dr</t>
        </is>
      </c>
      <c r="C5" s="4" t="inlineStr">
        <is>
          <t>Austin</t>
        </is>
      </c>
      <c r="D5" s="5" t="inlineStr">
        <is>
          <t>TX</t>
        </is>
      </c>
      <c r="E5" s="6" t="n">
        <v>510000</v>
      </c>
      <c r="F5" s="7" t="n">
        <v>0.15</v>
      </c>
      <c r="G5" s="6">
        <f>E5*F5</f>
        <v/>
      </c>
      <c r="H5" s="6">
        <f>E5-G5</f>
        <v/>
      </c>
      <c r="I5" s="7" t="n">
        <v>0.0625</v>
      </c>
      <c r="J5" s="5" t="n">
        <v>15</v>
      </c>
      <c r="K5" s="6">
        <f>IFERROR(PMT(I5/12,J5*12,-H5),0)</f>
        <v/>
      </c>
      <c r="L5" s="8" t="n">
        <v>550</v>
      </c>
      <c r="M5" s="8" t="n">
        <v>780</v>
      </c>
      <c r="N5" s="8" t="n">
        <v>45</v>
      </c>
      <c r="O5" s="6">
        <f>SUM(K5,L5,M5,N5)</f>
        <v/>
      </c>
      <c r="P5" s="7" t="n">
        <v>0.03</v>
      </c>
      <c r="Q5" s="6">
        <f>S5*P5</f>
        <v/>
      </c>
      <c r="R5" s="6">
        <f>G5+Q5</f>
        <v/>
      </c>
      <c r="S5" s="8" t="n">
        <v>510000</v>
      </c>
      <c r="T5" s="5" t="inlineStr">
        <is>
          <t>Under Review</t>
        </is>
      </c>
      <c r="U5" s="9">
        <f>IF(S5&gt;=E5,"Above Asking","At/Below Asking")</f>
        <v/>
      </c>
      <c r="V5" s="5" t="inlineStr">
        <is>
          <t>Not Scheduled</t>
        </is>
      </c>
      <c r="W5" s="10" t="inlineStr">
        <is>
          <t>09/05/2026</t>
        </is>
      </c>
      <c r="X5" s="4" t="inlineStr">
        <is>
          <t>Great school district.</t>
        </is>
      </c>
    </row>
    <row r="6">
      <c r="A6" s="11" t="inlineStr">
        <is>
          <t>H-1004</t>
        </is>
      </c>
      <c r="B6" s="4" t="inlineStr">
        <is>
          <t>3310 Desert Bloom Ave</t>
        </is>
      </c>
      <c r="C6" s="4" t="inlineStr">
        <is>
          <t>Phoenix</t>
        </is>
      </c>
      <c r="D6" s="5" t="inlineStr">
        <is>
          <t>AZ</t>
        </is>
      </c>
      <c r="E6" s="12" t="n">
        <v>395000</v>
      </c>
      <c r="F6" s="7" t="n">
        <v>0.2</v>
      </c>
      <c r="G6" s="12">
        <f>E6*F6</f>
        <v/>
      </c>
      <c r="H6" s="12">
        <f>E6-G6</f>
        <v/>
      </c>
      <c r="I6" s="7" t="n">
        <v>0.06849999999999999</v>
      </c>
      <c r="J6" s="5" t="n">
        <v>30</v>
      </c>
      <c r="K6" s="12">
        <f>IFERROR(PMT(I6/12,J6*12,-H6),0)</f>
        <v/>
      </c>
      <c r="L6" s="8" t="n">
        <v>300</v>
      </c>
      <c r="M6" s="8" t="n">
        <v>610</v>
      </c>
      <c r="N6" s="8" t="n">
        <v>0</v>
      </c>
      <c r="O6" s="12">
        <f>SUM(K6,L6,M6,N6)</f>
        <v/>
      </c>
      <c r="P6" s="7" t="n">
        <v>0.03</v>
      </c>
      <c r="Q6" s="12">
        <f>S6*P6</f>
        <v/>
      </c>
      <c r="R6" s="12">
        <f>G6+Q6</f>
        <v/>
      </c>
      <c r="S6" s="8" t="n">
        <v>395000</v>
      </c>
      <c r="T6" s="5" t="inlineStr">
        <is>
          <t>Rejected</t>
        </is>
      </c>
      <c r="U6" s="13">
        <f>IF(S6&gt;=E6,"Above Asking","At/Below Asking")</f>
        <v/>
      </c>
      <c r="V6" s="5" t="inlineStr">
        <is>
          <t>Waived</t>
        </is>
      </c>
      <c r="W6" s="10" t="inlineStr">
        <is>
          <t>07/30/2026</t>
        </is>
      </c>
      <c r="X6" s="4" t="inlineStr">
        <is>
          <t>Seller countered above budget.</t>
        </is>
      </c>
    </row>
    <row r="7">
      <c r="A7" s="3" t="inlineStr">
        <is>
          <t>H-1005</t>
        </is>
      </c>
      <c r="B7" s="4" t="inlineStr">
        <is>
          <t>782 Rainier View Ct</t>
        </is>
      </c>
      <c r="C7" s="4" t="inlineStr">
        <is>
          <t>Seattle</t>
        </is>
      </c>
      <c r="D7" s="5" t="inlineStr">
        <is>
          <t>WA</t>
        </is>
      </c>
      <c r="E7" s="6" t="n">
        <v>675000</v>
      </c>
      <c r="F7" s="7" t="n">
        <v>0.1</v>
      </c>
      <c r="G7" s="6">
        <f>E7*F7</f>
        <v/>
      </c>
      <c r="H7" s="6">
        <f>E7-G7</f>
        <v/>
      </c>
      <c r="I7" s="7" t="n">
        <v>0.064</v>
      </c>
      <c r="J7" s="5" t="n">
        <v>30</v>
      </c>
      <c r="K7" s="6">
        <f>IFERROR(PMT(I7/12,J7*12,-H7),0)</f>
        <v/>
      </c>
      <c r="L7" s="8" t="n">
        <v>900</v>
      </c>
      <c r="M7" s="8" t="n">
        <v>900</v>
      </c>
      <c r="N7" s="8" t="n">
        <v>95</v>
      </c>
      <c r="O7" s="6">
        <f>SUM(K7,L7,M7,N7)</f>
        <v/>
      </c>
      <c r="P7" s="7" t="n">
        <v>0.03</v>
      </c>
      <c r="Q7" s="6">
        <f>S7*P7</f>
        <v/>
      </c>
      <c r="R7" s="6">
        <f>G7+Q7</f>
        <v/>
      </c>
      <c r="S7" s="8" t="n">
        <v>681750</v>
      </c>
      <c r="T7" s="5" t="inlineStr">
        <is>
          <t>Accepted</t>
        </is>
      </c>
      <c r="U7" s="9">
        <f>IF(S7&gt;=E7,"Above Asking","At/Below Asking")</f>
        <v/>
      </c>
      <c r="V7" s="5" t="inlineStr">
        <is>
          <t>Passed with Repairs</t>
        </is>
      </c>
      <c r="W7" s="10" t="inlineStr">
        <is>
          <t>08/22/2026</t>
        </is>
      </c>
      <c r="X7" s="4" t="inlineStr">
        <is>
          <t>Roof repair negotiated into price.</t>
        </is>
      </c>
    </row>
    <row r="8">
      <c r="A8" s="11" t="inlineStr">
        <is>
          <t>H-1006</t>
        </is>
      </c>
      <c r="B8" s="4" t="inlineStr">
        <is>
          <t>451 Lakeshore Ter</t>
        </is>
      </c>
      <c r="C8" s="4" t="inlineStr">
        <is>
          <t>Chicago</t>
        </is>
      </c>
      <c r="D8" s="5" t="inlineStr">
        <is>
          <t>IL</t>
        </is>
      </c>
      <c r="E8" s="12" t="n">
        <v>480000</v>
      </c>
      <c r="F8" s="7" t="n">
        <v>0.2</v>
      </c>
      <c r="G8" s="12">
        <f>E8*F8</f>
        <v/>
      </c>
      <c r="H8" s="12">
        <f>E8-G8</f>
        <v/>
      </c>
      <c r="I8" s="7" t="n">
        <v>0.066</v>
      </c>
      <c r="J8" s="5" t="n">
        <v>30</v>
      </c>
      <c r="K8" s="12">
        <f>IFERROR(PMT(I8/12,J8*12,-H8),0)</f>
        <v/>
      </c>
      <c r="L8" s="8" t="n">
        <v>610</v>
      </c>
      <c r="M8" s="8" t="n">
        <v>720</v>
      </c>
      <c r="N8" s="8" t="n">
        <v>55</v>
      </c>
      <c r="O8" s="12">
        <f>SUM(K8,L8,M8,N8)</f>
        <v/>
      </c>
      <c r="P8" s="7" t="n">
        <v>0.03</v>
      </c>
      <c r="Q8" s="12">
        <f>S8*P8</f>
        <v/>
      </c>
      <c r="R8" s="12">
        <f>G8+Q8</f>
        <v/>
      </c>
      <c r="S8" s="8" t="n">
        <v>480000</v>
      </c>
      <c r="T8" s="5" t="inlineStr">
        <is>
          <t>Pending</t>
        </is>
      </c>
      <c r="U8" s="13">
        <f>IF(S8&gt;=E8,"Above Asking","At/Below Asking")</f>
        <v/>
      </c>
      <c r="V8" s="5" t="inlineStr">
        <is>
          <t>Scheduled</t>
        </is>
      </c>
      <c r="W8" s="10" t="inlineStr">
        <is>
          <t>09/12/2026</t>
        </is>
      </c>
      <c r="X8" s="4" t="inlineStr">
        <is>
          <t>Older home, needs updated electrical.</t>
        </is>
      </c>
    </row>
    <row r="9">
      <c r="A9" s="3" t="inlineStr">
        <is>
          <t>H-1007</t>
        </is>
      </c>
      <c r="B9" s="4" t="inlineStr">
        <is>
          <t>2237 Peachtree Walk</t>
        </is>
      </c>
      <c r="C9" s="4" t="inlineStr">
        <is>
          <t>Atlanta</t>
        </is>
      </c>
      <c r="D9" s="5" t="inlineStr">
        <is>
          <t>GA</t>
        </is>
      </c>
      <c r="E9" s="6" t="n">
        <v>350000</v>
      </c>
      <c r="F9" s="7" t="n">
        <v>0.05</v>
      </c>
      <c r="G9" s="6">
        <f>E9*F9</f>
        <v/>
      </c>
      <c r="H9" s="6">
        <f>E9-G9</f>
        <v/>
      </c>
      <c r="I9" s="7" t="n">
        <v>0.07000000000000001</v>
      </c>
      <c r="J9" s="5" t="n">
        <v>30</v>
      </c>
      <c r="K9" s="6">
        <f>IFERROR(PMT(I9/12,J9*12,-H9),0)</f>
        <v/>
      </c>
      <c r="L9" s="8" t="n">
        <v>380</v>
      </c>
      <c r="M9" s="8" t="n">
        <v>540</v>
      </c>
      <c r="N9" s="8" t="n">
        <v>0</v>
      </c>
      <c r="O9" s="6">
        <f>SUM(K9,L9,M9,N9)</f>
        <v/>
      </c>
      <c r="P9" s="7" t="n">
        <v>0.03</v>
      </c>
      <c r="Q9" s="6">
        <f>S9*P9</f>
        <v/>
      </c>
      <c r="R9" s="6">
        <f>G9+Q9</f>
        <v/>
      </c>
      <c r="S9" s="8" t="n">
        <v>350000</v>
      </c>
      <c r="T9" s="5" t="inlineStr">
        <is>
          <t>Under Review</t>
        </is>
      </c>
      <c r="U9" s="9">
        <f>IF(S9&gt;=E9,"Above Asking","At/Below Asking")</f>
        <v/>
      </c>
      <c r="V9" s="5" t="inlineStr">
        <is>
          <t>Not Scheduled</t>
        </is>
      </c>
      <c r="W9" s="10" t="inlineStr">
        <is>
          <t>08/18/2026</t>
        </is>
      </c>
      <c r="X9" s="4" t="inlineStr">
        <is>
          <t>First-time buyer FHA loan.</t>
        </is>
      </c>
    </row>
    <row r="10">
      <c r="A10" s="11" t="inlineStr">
        <is>
          <t>H-1008</t>
        </is>
      </c>
      <c r="B10" s="4" t="inlineStr">
        <is>
          <t>9021 Rocky Mountain Way</t>
        </is>
      </c>
      <c r="C10" s="4" t="inlineStr">
        <is>
          <t>Denver</t>
        </is>
      </c>
      <c r="D10" s="5" t="inlineStr">
        <is>
          <t>CO</t>
        </is>
      </c>
      <c r="E10" s="12" t="n">
        <v>525000</v>
      </c>
      <c r="F10" s="7" t="n">
        <v>0.15</v>
      </c>
      <c r="G10" s="12">
        <f>E10*F10</f>
        <v/>
      </c>
      <c r="H10" s="12">
        <f>E10-G10</f>
        <v/>
      </c>
      <c r="I10" s="7" t="n">
        <v>0.063</v>
      </c>
      <c r="J10" s="5" t="n">
        <v>15</v>
      </c>
      <c r="K10" s="12">
        <f>IFERROR(PMT(I10/12,J10*12,-H10),0)</f>
        <v/>
      </c>
      <c r="L10" s="8" t="n">
        <v>540</v>
      </c>
      <c r="M10" s="8" t="n">
        <v>800</v>
      </c>
      <c r="N10" s="8" t="n">
        <v>40</v>
      </c>
      <c r="O10" s="12">
        <f>SUM(K10,L10,M10,N10)</f>
        <v/>
      </c>
      <c r="P10" s="7" t="n">
        <v>0.03</v>
      </c>
      <c r="Q10" s="12">
        <f>S10*P10</f>
        <v/>
      </c>
      <c r="R10" s="12">
        <f>G10+Q10</f>
        <v/>
      </c>
      <c r="S10" s="8" t="n">
        <v>530250</v>
      </c>
      <c r="T10" s="5" t="inlineStr">
        <is>
          <t>Accepted</t>
        </is>
      </c>
      <c r="U10" s="13">
        <f>IF(S10&gt;=E10,"Above Asking","At/Below Asking")</f>
        <v/>
      </c>
      <c r="V10" s="5" t="inlineStr">
        <is>
          <t>Passed</t>
        </is>
      </c>
      <c r="W10" s="10" t="inlineStr">
        <is>
          <t>09/01/2026</t>
        </is>
      </c>
      <c r="X10" s="4" t="inlineStr">
        <is>
          <t>Mountain views, competitive bidding.</t>
        </is>
      </c>
    </row>
    <row r="11">
      <c r="A11" s="3" t="inlineStr">
        <is>
          <t>H-1009</t>
        </is>
      </c>
      <c r="B11" s="4" t="inlineStr">
        <is>
          <t>615 Bayshore Blvd</t>
        </is>
      </c>
      <c r="C11" s="4" t="inlineStr">
        <is>
          <t>Tampa</t>
        </is>
      </c>
      <c r="D11" s="5" t="inlineStr">
        <is>
          <t>FL</t>
        </is>
      </c>
      <c r="E11" s="6" t="n">
        <v>410000</v>
      </c>
      <c r="F11" s="7" t="n">
        <v>0.2</v>
      </c>
      <c r="G11" s="6">
        <f>E11*F11</f>
        <v/>
      </c>
      <c r="H11" s="6">
        <f>E11-G11</f>
        <v/>
      </c>
      <c r="I11" s="7" t="n">
        <v>0.0645</v>
      </c>
      <c r="J11" s="5" t="n">
        <v>30</v>
      </c>
      <c r="K11" s="6">
        <f>IFERROR(PMT(I11/12,J11*12,-H11),0)</f>
        <v/>
      </c>
      <c r="L11" s="8" t="n">
        <v>480</v>
      </c>
      <c r="M11" s="8" t="n">
        <v>950</v>
      </c>
      <c r="N11" s="8" t="n">
        <v>0</v>
      </c>
      <c r="O11" s="6">
        <f>SUM(K11,L11,M11,N11)</f>
        <v/>
      </c>
      <c r="P11" s="7" t="n">
        <v>0.03</v>
      </c>
      <c r="Q11" s="6">
        <f>S11*P11</f>
        <v/>
      </c>
      <c r="R11" s="6">
        <f>G11+Q11</f>
        <v/>
      </c>
      <c r="S11" s="8" t="n">
        <v>410000</v>
      </c>
      <c r="T11" s="5" t="inlineStr">
        <is>
          <t>Pending</t>
        </is>
      </c>
      <c r="U11" s="9">
        <f>IF(S11&gt;=E11,"Above Asking","At/Below Asking")</f>
        <v/>
      </c>
      <c r="V11" s="5" t="inlineStr">
        <is>
          <t>Scheduled</t>
        </is>
      </c>
      <c r="W11" s="10" t="inlineStr">
        <is>
          <t>08/25/2026</t>
        </is>
      </c>
      <c r="X11" s="4" t="inlineStr">
        <is>
          <t>Flood zone; insurance quote pending.</t>
        </is>
      </c>
    </row>
    <row r="12">
      <c r="A12" s="11" t="inlineStr">
        <is>
          <t>H-1010</t>
        </is>
      </c>
      <c r="B12" s="4" t="inlineStr">
        <is>
          <t>1180 Queens Crossing</t>
        </is>
      </c>
      <c r="C12" s="4" t="inlineStr">
        <is>
          <t>Charlotte</t>
        </is>
      </c>
      <c r="D12" s="5" t="inlineStr">
        <is>
          <t>NC</t>
        </is>
      </c>
      <c r="E12" s="12" t="n">
        <v>465000</v>
      </c>
      <c r="F12" s="7" t="n">
        <v>0.1</v>
      </c>
      <c r="G12" s="12">
        <f>E12*F12</f>
        <v/>
      </c>
      <c r="H12" s="12">
        <f>E12-G12</f>
        <v/>
      </c>
      <c r="I12" s="7" t="n">
        <v>0.0655</v>
      </c>
      <c r="J12" s="5" t="n">
        <v>30</v>
      </c>
      <c r="K12" s="12">
        <f>IFERROR(PMT(I12/12,J12*12,-H12),0)</f>
        <v/>
      </c>
      <c r="L12" s="8" t="n">
        <v>500</v>
      </c>
      <c r="M12" s="8" t="n">
        <v>690</v>
      </c>
      <c r="N12" s="8" t="n">
        <v>60</v>
      </c>
      <c r="O12" s="12">
        <f>SUM(K12,L12,M12,N12)</f>
        <v/>
      </c>
      <c r="P12" s="7" t="n">
        <v>0.03</v>
      </c>
      <c r="Q12" s="12">
        <f>S12*P12</f>
        <v/>
      </c>
      <c r="R12" s="12">
        <f>G12+Q12</f>
        <v/>
      </c>
      <c r="S12" s="8" t="n">
        <v>465000</v>
      </c>
      <c r="T12" s="5" t="inlineStr">
        <is>
          <t>Under Review</t>
        </is>
      </c>
      <c r="U12" s="13">
        <f>IF(S12&gt;=E12,"Above Asking","At/Below Asking")</f>
        <v/>
      </c>
      <c r="V12" s="5" t="inlineStr">
        <is>
          <t>Not Scheduled</t>
        </is>
      </c>
      <c r="W12" s="10" t="inlineStr">
        <is>
          <t>09/08/2026</t>
        </is>
      </c>
      <c r="X12" s="4" t="inlineStr">
        <is>
          <t>Buyer requesting closing cost credit.</t>
        </is>
      </c>
    </row>
    <row r="13">
      <c r="A13" s="14" t="inlineStr">
        <is>
          <t>TOTALS / AVERAGES</t>
        </is>
      </c>
      <c r="B13" s="15" t="n"/>
      <c r="C13" s="15" t="n"/>
      <c r="D13" s="15" t="n"/>
      <c r="E13" s="16">
        <f>AVERAGE(E3:E12)</f>
        <v/>
      </c>
      <c r="F13" s="15" t="n"/>
      <c r="G13" s="15" t="n"/>
      <c r="H13" s="15" t="n"/>
      <c r="I13" s="17">
        <f>AVERAGE(I3:I12)</f>
        <v/>
      </c>
      <c r="J13" s="15" t="n"/>
      <c r="K13" s="15" t="n"/>
      <c r="L13" s="15" t="n"/>
      <c r="M13" s="15" t="n"/>
      <c r="N13" s="15" t="n"/>
      <c r="O13" s="16">
        <f>AVERAGE(O3:O12)</f>
        <v/>
      </c>
      <c r="P13" s="15" t="n"/>
      <c r="Q13" s="15" t="n"/>
      <c r="R13" s="16">
        <f>SUM(R3:R12)</f>
        <v/>
      </c>
      <c r="S13" s="15" t="n"/>
      <c r="T13" s="15" t="n"/>
      <c r="U13" s="15" t="n"/>
      <c r="V13" s="15" t="n"/>
      <c r="W13" s="15" t="n"/>
      <c r="X13" s="15" t="n"/>
    </row>
  </sheetData>
  <mergeCells count="1">
    <mergeCell ref="A1:X1"/>
  </mergeCells>
  <conditionalFormatting sqref="T3:T12">
    <cfRule type="expression" priority="1" dxfId="0" stopIfTrue="1">
      <formula>T3="Accepted"</formula>
    </cfRule>
    <cfRule type="expression" priority="2" dxfId="1" stopIfTrue="1">
      <formula>T3="Rejected"</formula>
    </cfRule>
  </conditionalFormatting>
  <dataValidations count="2">
    <dataValidation sqref="T3:T12" showErrorMessage="1" showInputMessage="1" allowBlank="1" type="list">
      <formula1>"Pending,Accepted,Rejected,Under Review"</formula1>
    </dataValidation>
    <dataValidation sqref="V3:V12" showErrorMessage="1" showInputMessage="1" allowBlank="1" type="list">
      <formula1>"Not Scheduled,Scheduled,Passed,Passed with Repairs,Failed,Waived"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6" customWidth="1" min="2" max="2"/>
    <col width="14" customWidth="1" min="3" max="3"/>
    <col width="13" customWidth="1" min="4" max="4"/>
    <col width="10" customWidth="1" min="5" max="5"/>
    <col width="8" customWidth="1" min="6" max="6"/>
    <col width="11" customWidth="1" min="7" max="7"/>
    <col width="13" customWidth="1" min="8" max="8"/>
    <col width="16" customWidth="1" min="9" max="9"/>
    <col width="15" customWidth="1" min="10" max="10"/>
    <col width="18" customWidth="1" min="11" max="11"/>
    <col width="13" customWidth="1" min="12" max="12"/>
    <col width="17" customWidth="1" min="13" max="13"/>
  </cols>
  <sheetData>
    <row r="1" ht="26" customHeight="1">
      <c r="A1" s="1" t="inlineStr">
        <is>
          <t>Mortgage Comparison - Loan Scenarios by Property</t>
        </is>
      </c>
    </row>
    <row r="2" ht="34" customHeight="1">
      <c r="A2" s="2" t="inlineStr">
        <is>
          <t>Property ID</t>
        </is>
      </c>
      <c r="B2" s="2" t="inlineStr">
        <is>
          <t>Lender</t>
        </is>
      </c>
      <c r="C2" s="2" t="inlineStr">
        <is>
          <t>Loan Type</t>
        </is>
      </c>
      <c r="D2" s="2" t="inlineStr">
        <is>
          <t>Interest Rate %</t>
        </is>
      </c>
      <c r="E2" s="2" t="inlineStr">
        <is>
          <t>APR %</t>
        </is>
      </c>
      <c r="F2" s="2" t="inlineStr">
        <is>
          <t>Points</t>
        </is>
      </c>
      <c r="G2" s="2" t="inlineStr">
        <is>
          <t>Term (Years)</t>
        </is>
      </c>
      <c r="H2" s="2" t="inlineStr">
        <is>
          <t>Monthly P&amp;I</t>
        </is>
      </c>
      <c r="I2" s="2" t="inlineStr">
        <is>
          <t>Total Interest Paid</t>
        </is>
      </c>
      <c r="J2" s="2" t="inlineStr">
        <is>
          <t>Total Loan Cost</t>
        </is>
      </c>
      <c r="K2" s="2" t="inlineStr">
        <is>
          <t>Monthly Payment Diff vs Base</t>
        </is>
      </c>
      <c r="L2" s="2" t="inlineStr">
        <is>
          <t>Best Rate Flag</t>
        </is>
      </c>
      <c r="M2" s="2" t="inlineStr">
        <is>
          <t>Loan Amount (Linked)</t>
        </is>
      </c>
    </row>
    <row r="3">
      <c r="A3" s="3" t="inlineStr">
        <is>
          <t>H-1001</t>
        </is>
      </c>
      <c r="B3" s="4" t="inlineStr">
        <is>
          <t>Chase</t>
        </is>
      </c>
      <c r="C3" s="5" t="inlineStr">
        <is>
          <t>Conventional</t>
        </is>
      </c>
      <c r="D3" s="7" t="n">
        <v>0.0675</v>
      </c>
      <c r="E3" s="7" t="n">
        <v>0.0692</v>
      </c>
      <c r="F3" s="5" t="n">
        <v>1</v>
      </c>
      <c r="G3" s="5" t="n">
        <v>30</v>
      </c>
      <c r="H3" s="6">
        <f>IFERROR(PMT(D3/12,G3*12,-M3),0)</f>
        <v/>
      </c>
      <c r="I3" s="6">
        <f>(H3*G3*12)-M3</f>
        <v/>
      </c>
      <c r="J3" s="6">
        <f>(H3*G3*12)+(F3/100)*M3</f>
        <v/>
      </c>
      <c r="K3" s="6">
        <f>H3-H$3</f>
        <v/>
      </c>
      <c r="L3" s="3">
        <f>IF(D3=MIN($D$3:$D$12),"Best","")</f>
        <v/>
      </c>
      <c r="M3" s="6">
        <f>IFERROR(VLOOKUP(A3,'Home Purchase Tracker'!$A:$H,8,FALSE),0)</f>
        <v/>
      </c>
    </row>
    <row r="4">
      <c r="A4" s="11" t="inlineStr">
        <is>
          <t>H-1002</t>
        </is>
      </c>
      <c r="B4" s="4" t="inlineStr">
        <is>
          <t>Wells Fargo</t>
        </is>
      </c>
      <c r="C4" s="5" t="inlineStr">
        <is>
          <t>FHA</t>
        </is>
      </c>
      <c r="D4" s="7" t="n">
        <v>0.065</v>
      </c>
      <c r="E4" s="7" t="n">
        <v>0.0668</v>
      </c>
      <c r="F4" s="5" t="n">
        <v>0.5</v>
      </c>
      <c r="G4" s="5" t="n">
        <v>30</v>
      </c>
      <c r="H4" s="12">
        <f>IFERROR(PMT(D4/12,G4*12,-M4),0)</f>
        <v/>
      </c>
      <c r="I4" s="12">
        <f>(H4*G4*12)-M4</f>
        <v/>
      </c>
      <c r="J4" s="12">
        <f>(H4*G4*12)+(F4/100)*M4</f>
        <v/>
      </c>
      <c r="K4" s="12">
        <f>H4-H$3</f>
        <v/>
      </c>
      <c r="L4" s="11">
        <f>IF(D4=MIN($D$3:$D$12),"Best","")</f>
        <v/>
      </c>
      <c r="M4" s="12">
        <f>IFERROR(VLOOKUP(A4,'Home Purchase Tracker'!$A:$H,8,FALSE),0)</f>
        <v/>
      </c>
    </row>
    <row r="5">
      <c r="A5" s="3" t="inlineStr">
        <is>
          <t>H-1003</t>
        </is>
      </c>
      <c r="B5" s="4" t="inlineStr">
        <is>
          <t>Bank of America</t>
        </is>
      </c>
      <c r="C5" s="5" t="inlineStr">
        <is>
          <t>Conventional</t>
        </is>
      </c>
      <c r="D5" s="7" t="n">
        <v>0.066</v>
      </c>
      <c r="E5" s="7" t="n">
        <v>0.06809999999999999</v>
      </c>
      <c r="F5" s="5" t="n">
        <v>0</v>
      </c>
      <c r="G5" s="5" t="n">
        <v>15</v>
      </c>
      <c r="H5" s="6">
        <f>IFERROR(PMT(D5/12,G5*12,-M5),0)</f>
        <v/>
      </c>
      <c r="I5" s="6">
        <f>(H5*G5*12)-M5</f>
        <v/>
      </c>
      <c r="J5" s="6">
        <f>(H5*G5*12)+(F5/100)*M5</f>
        <v/>
      </c>
      <c r="K5" s="6">
        <f>H5-H$3</f>
        <v/>
      </c>
      <c r="L5" s="3">
        <f>IF(D5=MIN($D$3:$D$12),"Best","")</f>
        <v/>
      </c>
      <c r="M5" s="6">
        <f>IFERROR(VLOOKUP(A5,'Home Purchase Tracker'!$A:$H,8,FALSE),0)</f>
        <v/>
      </c>
    </row>
    <row r="6">
      <c r="A6" s="11" t="inlineStr">
        <is>
          <t>H-1004</t>
        </is>
      </c>
      <c r="B6" s="4" t="inlineStr">
        <is>
          <t>Rocket Mortgage</t>
        </is>
      </c>
      <c r="C6" s="5" t="inlineStr">
        <is>
          <t>VA</t>
        </is>
      </c>
      <c r="D6" s="7" t="n">
        <v>0.06</v>
      </c>
      <c r="E6" s="7" t="n">
        <v>0.06150000000000001</v>
      </c>
      <c r="F6" s="5" t="n">
        <v>0</v>
      </c>
      <c r="G6" s="5" t="n">
        <v>30</v>
      </c>
      <c r="H6" s="12">
        <f>IFERROR(PMT(D6/12,G6*12,-M6),0)</f>
        <v/>
      </c>
      <c r="I6" s="12">
        <f>(H6*G6*12)-M6</f>
        <v/>
      </c>
      <c r="J6" s="12">
        <f>(H6*G6*12)+(F6/100)*M6</f>
        <v/>
      </c>
      <c r="K6" s="12">
        <f>H6-H$3</f>
        <v/>
      </c>
      <c r="L6" s="11">
        <f>IF(D6=MIN($D$3:$D$12),"Best","")</f>
        <v/>
      </c>
      <c r="M6" s="12">
        <f>IFERROR(VLOOKUP(A6,'Home Purchase Tracker'!$A:$H,8,FALSE),0)</f>
        <v/>
      </c>
    </row>
    <row r="7">
      <c r="A7" s="3" t="inlineStr">
        <is>
          <t>H-1005</t>
        </is>
      </c>
      <c r="B7" s="4" t="inlineStr">
        <is>
          <t>Seattle Metro Credit Union</t>
        </is>
      </c>
      <c r="C7" s="5" t="inlineStr">
        <is>
          <t>Conventional</t>
        </is>
      </c>
      <c r="D7" s="7" t="n">
        <v>0.068</v>
      </c>
      <c r="E7" s="7" t="n">
        <v>0.0701</v>
      </c>
      <c r="F7" s="5" t="n">
        <v>1.5</v>
      </c>
      <c r="G7" s="5" t="n">
        <v>30</v>
      </c>
      <c r="H7" s="6">
        <f>IFERROR(PMT(D7/12,G7*12,-M7),0)</f>
        <v/>
      </c>
      <c r="I7" s="6">
        <f>(H7*G7*12)-M7</f>
        <v/>
      </c>
      <c r="J7" s="6">
        <f>(H7*G7*12)+(F7/100)*M7</f>
        <v/>
      </c>
      <c r="K7" s="6">
        <f>H7-H$3</f>
        <v/>
      </c>
      <c r="L7" s="3">
        <f>IF(D7=MIN($D$3:$D$12),"Best","")</f>
        <v/>
      </c>
      <c r="M7" s="6">
        <f>IFERROR(VLOOKUP(A7,'Home Purchase Tracker'!$A:$H,8,FALSE),0)</f>
        <v/>
      </c>
    </row>
    <row r="8">
      <c r="A8" s="11" t="inlineStr">
        <is>
          <t>H-1006</t>
        </is>
      </c>
      <c r="B8" s="4" t="inlineStr">
        <is>
          <t>US Bank</t>
        </is>
      </c>
      <c r="C8" s="5" t="inlineStr">
        <is>
          <t>FHA</t>
        </is>
      </c>
      <c r="D8" s="7" t="n">
        <v>0.064</v>
      </c>
      <c r="E8" s="7" t="n">
        <v>0.0658</v>
      </c>
      <c r="F8" s="5" t="n">
        <v>0.5</v>
      </c>
      <c r="G8" s="5" t="n">
        <v>15</v>
      </c>
      <c r="H8" s="12">
        <f>IFERROR(PMT(D8/12,G8*12,-M8),0)</f>
        <v/>
      </c>
      <c r="I8" s="12">
        <f>(H8*G8*12)-M8</f>
        <v/>
      </c>
      <c r="J8" s="12">
        <f>(H8*G8*12)+(F8/100)*M8</f>
        <v/>
      </c>
      <c r="K8" s="12">
        <f>H8-H$3</f>
        <v/>
      </c>
      <c r="L8" s="11">
        <f>IF(D8=MIN($D$3:$D$12),"Best","")</f>
        <v/>
      </c>
      <c r="M8" s="12">
        <f>IFERROR(VLOOKUP(A8,'Home Purchase Tracker'!$A:$H,8,FALSE),0)</f>
        <v/>
      </c>
    </row>
    <row r="9">
      <c r="A9" s="3" t="inlineStr">
        <is>
          <t>H-1007</t>
        </is>
      </c>
      <c r="B9" s="4" t="inlineStr">
        <is>
          <t>PNC Bank</t>
        </is>
      </c>
      <c r="C9" s="5" t="inlineStr">
        <is>
          <t>Conventional</t>
        </is>
      </c>
      <c r="D9" s="7" t="n">
        <v>0.0655</v>
      </c>
      <c r="E9" s="7" t="n">
        <v>0.0672</v>
      </c>
      <c r="F9" s="5" t="n">
        <v>1</v>
      </c>
      <c r="G9" s="5" t="n">
        <v>30</v>
      </c>
      <c r="H9" s="6">
        <f>IFERROR(PMT(D9/12,G9*12,-M9),0)</f>
        <v/>
      </c>
      <c r="I9" s="6">
        <f>(H9*G9*12)-M9</f>
        <v/>
      </c>
      <c r="J9" s="6">
        <f>(H9*G9*12)+(F9/100)*M9</f>
        <v/>
      </c>
      <c r="K9" s="6">
        <f>H9-H$3</f>
        <v/>
      </c>
      <c r="L9" s="3">
        <f>IF(D9=MIN($D$3:$D$12),"Best","")</f>
        <v/>
      </c>
      <c r="M9" s="6">
        <f>IFERROR(VLOOKUP(A9,'Home Purchase Tracker'!$A:$H,8,FALSE),0)</f>
        <v/>
      </c>
    </row>
    <row r="10">
      <c r="A10" s="11" t="inlineStr">
        <is>
          <t>H-1008</t>
        </is>
      </c>
      <c r="B10" s="4" t="inlineStr">
        <is>
          <t>Citizens Bank</t>
        </is>
      </c>
      <c r="C10" s="5" t="inlineStr">
        <is>
          <t>VA</t>
        </is>
      </c>
      <c r="D10" s="7" t="n">
        <v>0.059</v>
      </c>
      <c r="E10" s="7" t="n">
        <v>0.0605</v>
      </c>
      <c r="F10" s="5" t="n">
        <v>0</v>
      </c>
      <c r="G10" s="5" t="n">
        <v>30</v>
      </c>
      <c r="H10" s="12">
        <f>IFERROR(PMT(D10/12,G10*12,-M10),0)</f>
        <v/>
      </c>
      <c r="I10" s="12">
        <f>(H10*G10*12)-M10</f>
        <v/>
      </c>
      <c r="J10" s="12">
        <f>(H10*G10*12)+(F10/100)*M10</f>
        <v/>
      </c>
      <c r="K10" s="12">
        <f>H10-H$3</f>
        <v/>
      </c>
      <c r="L10" s="11">
        <f>IF(D10=MIN($D$3:$D$12),"Best","")</f>
        <v/>
      </c>
      <c r="M10" s="12">
        <f>IFERROR(VLOOKUP(A10,'Home Purchase Tracker'!$A:$H,8,FALSE),0)</f>
        <v/>
      </c>
    </row>
    <row r="11">
      <c r="A11" s="3" t="inlineStr">
        <is>
          <t>H-1009</t>
        </is>
      </c>
      <c r="B11" s="4" t="inlineStr">
        <is>
          <t>Truist</t>
        </is>
      </c>
      <c r="C11" s="5" t="inlineStr">
        <is>
          <t>Conventional</t>
        </is>
      </c>
      <c r="D11" s="7" t="n">
        <v>0.067</v>
      </c>
      <c r="E11" s="7" t="n">
        <v>0.06849999999999999</v>
      </c>
      <c r="F11" s="5" t="n">
        <v>0.5</v>
      </c>
      <c r="G11" s="5" t="n">
        <v>30</v>
      </c>
      <c r="H11" s="6">
        <f>IFERROR(PMT(D11/12,G11*12,-M11),0)</f>
        <v/>
      </c>
      <c r="I11" s="6">
        <f>(H11*G11*12)-M11</f>
        <v/>
      </c>
      <c r="J11" s="6">
        <f>(H11*G11*12)+(F11/100)*M11</f>
        <v/>
      </c>
      <c r="K11" s="6">
        <f>H11-H$3</f>
        <v/>
      </c>
      <c r="L11" s="3">
        <f>IF(D11=MIN($D$3:$D$12),"Best","")</f>
        <v/>
      </c>
      <c r="M11" s="6">
        <f>IFERROR(VLOOKUP(A11,'Home Purchase Tracker'!$A:$H,8,FALSE),0)</f>
        <v/>
      </c>
    </row>
    <row r="12">
      <c r="A12" s="11" t="inlineStr">
        <is>
          <t>H-1010</t>
        </is>
      </c>
      <c r="B12" s="4" t="inlineStr">
        <is>
          <t>Navy Federal Credit Union</t>
        </is>
      </c>
      <c r="C12" s="5" t="inlineStr">
        <is>
          <t>Conventional</t>
        </is>
      </c>
      <c r="D12" s="7" t="n">
        <v>0.0645</v>
      </c>
      <c r="E12" s="7" t="n">
        <v>0.06610000000000001</v>
      </c>
      <c r="F12" s="5" t="n">
        <v>0.25</v>
      </c>
      <c r="G12" s="5" t="n">
        <v>30</v>
      </c>
      <c r="H12" s="12">
        <f>IFERROR(PMT(D12/12,G12*12,-M12),0)</f>
        <v/>
      </c>
      <c r="I12" s="12">
        <f>(H12*G12*12)-M12</f>
        <v/>
      </c>
      <c r="J12" s="12">
        <f>(H12*G12*12)+(F12/100)*M12</f>
        <v/>
      </c>
      <c r="K12" s="12">
        <f>H12-H$3</f>
        <v/>
      </c>
      <c r="L12" s="11">
        <f>IF(D12=MIN($D$3:$D$12),"Best","")</f>
        <v/>
      </c>
      <c r="M12" s="12">
        <f>IFERROR(VLOOKUP(A12,'Home Purchase Tracker'!$A:$H,8,FALSE),0)</f>
        <v/>
      </c>
    </row>
    <row r="13"/>
    <row r="14">
      <c r="A14" s="14" t="inlineStr">
        <is>
          <t>Summary Metrics</t>
        </is>
      </c>
      <c r="B14" s="15" t="n"/>
    </row>
    <row r="15">
      <c r="A15" s="18" t="inlineStr">
        <is>
          <t>Average Interest Rate</t>
        </is>
      </c>
      <c r="B15" s="19">
        <f>AVERAGE(D3:D12)</f>
        <v/>
      </c>
    </row>
    <row r="16">
      <c r="A16" s="18" t="inlineStr">
        <is>
          <t>Average Monthly P&amp;I</t>
        </is>
      </c>
      <c r="B16" s="20">
        <f>AVERAGE(H3:H12)</f>
        <v/>
      </c>
    </row>
    <row r="17">
      <c r="A17" s="18" t="inlineStr">
        <is>
          <t>Target Rate Threshold</t>
        </is>
      </c>
      <c r="B17" s="7" t="n">
        <v>0.065</v>
      </c>
    </row>
    <row r="18">
      <c r="A18" s="18" t="inlineStr">
        <is>
          <t>Lenders Below Target Rate</t>
        </is>
      </c>
      <c r="B18" s="21">
        <f>COUNTIF(D3:D12,"&lt;"&amp;B17)</f>
        <v/>
      </c>
    </row>
  </sheetData>
  <mergeCells count="1">
    <mergeCell ref="A1:M1"/>
  </mergeCells>
  <conditionalFormatting sqref="L3:L12">
    <cfRule type="expression" priority="1" dxfId="2" stopIfTrue="1">
      <formula>L3="Best"</formula>
    </cfRule>
  </conditionalFormatting>
  <conditionalFormatting sqref="K3:K12">
    <cfRule type="expression" priority="2" dxfId="0" stopIfTrue="1">
      <formula>K3&lt;0</formula>
    </cfRule>
    <cfRule type="expression" priority="3" dxfId="1" stopIfTrue="1">
      <formula>K3&gt;0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32" customWidth="1" min="2" max="2"/>
    <col width="17" customWidth="1" min="3" max="3"/>
    <col width="10" customWidth="1" min="4" max="4"/>
    <col width="12" customWidth="1" min="5" max="5"/>
    <col width="16" customWidth="1" min="6" max="6"/>
    <col width="34" customWidth="1" min="7" max="7"/>
  </cols>
  <sheetData>
    <row r="1" ht="26" customHeight="1">
      <c r="A1" s="1" t="inlineStr">
        <is>
          <t>Closing Cost Breakdown - Property H-1001</t>
        </is>
      </c>
    </row>
    <row r="2" ht="30" customHeight="1">
      <c r="A2" s="2" t="inlineStr">
        <is>
          <t>Cost Category</t>
        </is>
      </c>
      <c r="B2" s="2" t="inlineStr">
        <is>
          <t>Description</t>
        </is>
      </c>
      <c r="C2" s="2" t="inlineStr">
        <is>
          <t>Estimated Amount</t>
        </is>
      </c>
      <c r="D2" s="2" t="inlineStr">
        <is>
          <t>Paid By</t>
        </is>
      </c>
      <c r="E2" s="2" t="inlineStr">
        <is>
          <t>Due Date</t>
        </is>
      </c>
      <c r="F2" s="2" t="inlineStr">
        <is>
          <t>Required? (Yes/No)</t>
        </is>
      </c>
      <c r="G2" s="2" t="inlineStr">
        <is>
          <t>Notes</t>
        </is>
      </c>
    </row>
    <row r="3">
      <c r="A3" s="9" t="inlineStr">
        <is>
          <t>Earnest money</t>
        </is>
      </c>
      <c r="B3" s="9" t="inlineStr">
        <is>
          <t>Good-faith deposit held in escrow</t>
        </is>
      </c>
      <c r="C3" s="8" t="n">
        <v>5000</v>
      </c>
      <c r="D3" s="5" t="inlineStr">
        <is>
          <t>Buyer</t>
        </is>
      </c>
      <c r="E3" s="10" t="inlineStr">
        <is>
          <t>07/15/2026</t>
        </is>
      </c>
      <c r="F3" s="3">
        <f>IF(C3&gt;0,"Yes","No")</f>
        <v/>
      </c>
      <c r="G3" s="4" t="inlineStr">
        <is>
          <t>Applied toward down payment at closing.</t>
        </is>
      </c>
    </row>
    <row r="4">
      <c r="A4" s="13" t="inlineStr">
        <is>
          <t>Home inspection</t>
        </is>
      </c>
      <c r="B4" s="13" t="inlineStr">
        <is>
          <t>General property inspection fee</t>
        </is>
      </c>
      <c r="C4" s="8" t="n">
        <v>450</v>
      </c>
      <c r="D4" s="5" t="inlineStr">
        <is>
          <t>Buyer</t>
        </is>
      </c>
      <c r="E4" s="10" t="inlineStr">
        <is>
          <t>07/10/2026</t>
        </is>
      </c>
      <c r="F4" s="11">
        <f>IF(C4&gt;0,"Yes","No")</f>
        <v/>
      </c>
      <c r="G4" s="4" t="inlineStr">
        <is>
          <t>Paid at time of service.</t>
        </is>
      </c>
    </row>
    <row r="5">
      <c r="A5" s="9" t="inlineStr">
        <is>
          <t>Appraisal</t>
        </is>
      </c>
      <c r="B5" s="9" t="inlineStr">
        <is>
          <t>Lender-required home value appraisal</t>
        </is>
      </c>
      <c r="C5" s="8" t="n">
        <v>550</v>
      </c>
      <c r="D5" s="5" t="inlineStr">
        <is>
          <t>Buyer</t>
        </is>
      </c>
      <c r="E5" s="10" t="inlineStr">
        <is>
          <t>07/12/2026</t>
        </is>
      </c>
      <c r="F5" s="3">
        <f>IF(C5&gt;0,"Yes","No")</f>
        <v/>
      </c>
      <c r="G5" s="4" t="inlineStr">
        <is>
          <t>Required by lender for loan approval.</t>
        </is>
      </c>
    </row>
    <row r="6">
      <c r="A6" s="13" t="inlineStr">
        <is>
          <t>Title insurance</t>
        </is>
      </c>
      <c r="B6" s="13" t="inlineStr">
        <is>
          <t>Owner's and lender's title policy</t>
        </is>
      </c>
      <c r="C6" s="8" t="n">
        <v>1200</v>
      </c>
      <c r="D6" s="5" t="inlineStr">
        <is>
          <t>Buyer</t>
        </is>
      </c>
      <c r="E6" s="10" t="inlineStr">
        <is>
          <t>08/01/2026</t>
        </is>
      </c>
      <c r="F6" s="11">
        <f>IF(C6&gt;0,"Yes","No")</f>
        <v/>
      </c>
      <c r="G6" s="4" t="inlineStr">
        <is>
          <t>Protects against title defects.</t>
        </is>
      </c>
    </row>
    <row r="7">
      <c r="A7" s="9" t="inlineStr">
        <is>
          <t>Attorney fees</t>
        </is>
      </c>
      <c r="B7" s="9" t="inlineStr">
        <is>
          <t>Real estate attorney/closing agent</t>
        </is>
      </c>
      <c r="C7" s="8" t="n">
        <v>800</v>
      </c>
      <c r="D7" s="5" t="inlineStr">
        <is>
          <t>Buyer</t>
        </is>
      </c>
      <c r="E7" s="10" t="inlineStr">
        <is>
          <t>08/01/2026</t>
        </is>
      </c>
      <c r="F7" s="3">
        <f>IF(C7&gt;0,"Yes","No")</f>
        <v/>
      </c>
      <c r="G7" s="4" t="inlineStr">
        <is>
          <t>Varies by state requirements.</t>
        </is>
      </c>
    </row>
    <row r="8">
      <c r="A8" s="13" t="inlineStr">
        <is>
          <t>Recording fees</t>
        </is>
      </c>
      <c r="B8" s="13" t="inlineStr">
        <is>
          <t>County recording of deed and mortgage</t>
        </is>
      </c>
      <c r="C8" s="8" t="n">
        <v>150</v>
      </c>
      <c r="D8" s="5" t="inlineStr">
        <is>
          <t>Buyer</t>
        </is>
      </c>
      <c r="E8" s="10" t="inlineStr">
        <is>
          <t>08/01/2026</t>
        </is>
      </c>
      <c r="F8" s="11">
        <f>IF(C8&gt;0,"Yes","No")</f>
        <v/>
      </c>
      <c r="G8" s="4" t="inlineStr">
        <is>
          <t>Set by local government.</t>
        </is>
      </c>
    </row>
    <row r="9">
      <c r="A9" s="9" t="inlineStr">
        <is>
          <t>Loan origination fee</t>
        </is>
      </c>
      <c r="B9" s="9" t="inlineStr">
        <is>
          <t>Lender fee for processing loan</t>
        </is>
      </c>
      <c r="C9" s="8" t="n">
        <v>2500</v>
      </c>
      <c r="D9" s="5" t="inlineStr">
        <is>
          <t>Buyer</t>
        </is>
      </c>
      <c r="E9" s="10" t="inlineStr">
        <is>
          <t>08/01/2026</t>
        </is>
      </c>
      <c r="F9" s="3">
        <f>IF(C9&gt;0,"Yes","No")</f>
        <v/>
      </c>
      <c r="G9" s="4" t="inlineStr">
        <is>
          <t>Approximately 0.5%-1% of loan amount.</t>
        </is>
      </c>
    </row>
    <row r="10">
      <c r="A10" s="13" t="inlineStr">
        <is>
          <t>Escrow/prepaids</t>
        </is>
      </c>
      <c r="B10" s="13" t="inlineStr">
        <is>
          <t>Prepaid taxes and insurance reserves</t>
        </is>
      </c>
      <c r="C10" s="8" t="n">
        <v>3200</v>
      </c>
      <c r="D10" s="5" t="inlineStr">
        <is>
          <t>Buyer</t>
        </is>
      </c>
      <c r="E10" s="10" t="inlineStr">
        <is>
          <t>08/01/2026</t>
        </is>
      </c>
      <c r="F10" s="11">
        <f>IF(C10&gt;0,"Yes","No")</f>
        <v/>
      </c>
      <c r="G10" s="4" t="inlineStr">
        <is>
          <t>Funds initial escrow account.</t>
        </is>
      </c>
    </row>
    <row r="11">
      <c r="A11" s="9" t="inlineStr">
        <is>
          <t>Survey</t>
        </is>
      </c>
      <c r="B11" s="9" t="inlineStr">
        <is>
          <t>Property boundary survey</t>
        </is>
      </c>
      <c r="C11" s="8" t="n">
        <v>400</v>
      </c>
      <c r="D11" s="5" t="inlineStr">
        <is>
          <t>Buyer</t>
        </is>
      </c>
      <c r="E11" s="10" t="inlineStr">
        <is>
          <t>07/20/2026</t>
        </is>
      </c>
      <c r="F11" s="3">
        <f>IF(C11&gt;0,"Yes","No")</f>
        <v/>
      </c>
      <c r="G11" s="4" t="inlineStr">
        <is>
          <t>May be waived if recent survey exists.</t>
        </is>
      </c>
    </row>
    <row r="12">
      <c r="A12" s="13" t="inlineStr">
        <is>
          <t>Moving costs</t>
        </is>
      </c>
      <c r="B12" s="13" t="inlineStr">
        <is>
          <t>Moving truck and labor</t>
        </is>
      </c>
      <c r="C12" s="8" t="n">
        <v>1800</v>
      </c>
      <c r="D12" s="5" t="inlineStr">
        <is>
          <t>Buyer</t>
        </is>
      </c>
      <c r="E12" s="10" t="inlineStr">
        <is>
          <t>08/05/2026</t>
        </is>
      </c>
      <c r="F12" s="11">
        <f>IF(C12&gt;0,"Yes","No")</f>
        <v/>
      </c>
      <c r="G12" s="4" t="inlineStr">
        <is>
          <t>Not lender-required; buyer preference.</t>
        </is>
      </c>
    </row>
    <row r="13">
      <c r="A13" s="14" t="inlineStr">
        <is>
          <t>TOTAL CLOSING COSTS</t>
        </is>
      </c>
      <c r="B13" s="14" t="n"/>
      <c r="C13" s="16">
        <f>SUM(C3:C12)</f>
        <v/>
      </c>
      <c r="D13" s="14" t="n"/>
      <c r="E13" s="14" t="n"/>
      <c r="F13" s="14" t="n"/>
      <c r="G13" s="14" t="n"/>
    </row>
    <row r="14"/>
    <row r="15">
      <c r="A15" s="18" t="inlineStr">
        <is>
          <t>Offer Price (Property H-1001)</t>
        </is>
      </c>
      <c r="C15" s="20">
        <f>'Home Purchase Tracker'!S3</f>
        <v/>
      </c>
    </row>
    <row r="16">
      <c r="A16" s="18" t="inlineStr">
        <is>
          <t>Closing Costs % of Offer Price</t>
        </is>
      </c>
      <c r="C16" s="19">
        <f>IFERROR(C13/C15,0)</f>
        <v/>
      </c>
    </row>
  </sheetData>
  <mergeCells count="1">
    <mergeCell ref="A1:G1"/>
  </mergeCells>
  <dataValidations count="1">
    <dataValidation sqref="D3:D12" showErrorMessage="1" showInputMessage="1" allowBlank="1" type="list">
      <formula1>"Buyer,Seller,Split"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7"/>
  <sheetViews>
    <sheetView workbookViewId="0">
      <selection activeCell="A1" sqref="A1"/>
    </sheetView>
  </sheetViews>
  <sheetFormatPr baseColWidth="8" defaultRowHeight="15"/>
  <cols>
    <col width="46" customWidth="1" min="1" max="1"/>
    <col width="20" customWidth="1" min="2" max="2"/>
    <col width="20" customWidth="1" min="3" max="3"/>
    <col width="20" customWidth="1" min="4" max="4"/>
  </cols>
  <sheetData>
    <row r="1" ht="26" customHeight="1">
      <c r="A1" s="1" t="inlineStr">
        <is>
          <t>Home Buying Excel Template - Instructions</t>
        </is>
      </c>
    </row>
    <row r="2"/>
    <row r="3" ht="20" customHeight="1">
      <c r="A3" s="22" t="inlineStr">
        <is>
          <t>How to Use This Workbook</t>
        </is>
      </c>
    </row>
    <row r="4">
      <c r="A4" s="23" t="inlineStr">
        <is>
          <t>-  Start on the 'Home Purchase Tracker' sheet and enter each property you are comparing.</t>
        </is>
      </c>
    </row>
    <row r="5">
      <c r="A5" s="23" t="inlineStr">
        <is>
          <t>-  Fill in yellow cells: address, city, state, down payment %, interest rate, taxes, insurance, HOA, offer price, and dates.</t>
        </is>
      </c>
    </row>
    <row r="6">
      <c r="A6" s="23" t="inlineStr">
        <is>
          <t>-  Formulas automatically calculate down payment, loan amount, monthly payment, and cash needed to close.</t>
        </is>
      </c>
    </row>
    <row r="7">
      <c r="A7" s="23" t="inlineStr">
        <is>
          <t>-  Use the 'Mortgage Comparison' sheet to compare rates from multiple lenders for the same property.</t>
        </is>
      </c>
    </row>
    <row r="8">
      <c r="A8" s="23" t="inlineStr">
        <is>
          <t>-  Use the 'Closing Cost Breakdown' sheet to estimate upfront costs for your top-choice property.</t>
        </is>
      </c>
    </row>
    <row r="9"/>
    <row r="10" ht="20" customHeight="1">
      <c r="A10" s="22" t="inlineStr">
        <is>
          <t>What to Enter in Yellow Cells</t>
        </is>
      </c>
    </row>
    <row r="11">
      <c r="A11" s="23" t="inlineStr">
        <is>
          <t>-  Yellow-filled cells are inputs you should edit. All other cells contain formulas and update automatically.</t>
        </is>
      </c>
    </row>
    <row r="12">
      <c r="A12" s="23" t="inlineStr">
        <is>
          <t>-  Do not overwrite formula cells (white/gray) unless you intend to customize the calculation.</t>
        </is>
      </c>
    </row>
    <row r="13">
      <c r="A13" s="23" t="inlineStr">
        <is>
          <t>-  Offer Status and Inspection Status use dropdown lists - click the cell to select a value.</t>
        </is>
      </c>
    </row>
    <row r="14"/>
    <row r="15" ht="20" customHeight="1">
      <c r="A15" s="22" t="inlineStr">
        <is>
          <t>Key Definitions</t>
        </is>
      </c>
    </row>
    <row r="16">
      <c r="A16" s="23" t="inlineStr">
        <is>
          <t>-  Down Payment: The upfront cash portion of the purchase price, expressed as a % and a dollar amount.</t>
        </is>
      </c>
    </row>
    <row r="17">
      <c r="A17" s="23" t="inlineStr">
        <is>
          <t>-  Closing Costs: Fees paid at settlement, including title insurance, attorney fees, and loan origination fees.</t>
        </is>
      </c>
    </row>
    <row r="18">
      <c r="A18" s="23" t="inlineStr">
        <is>
          <t>-  P&amp;I (Principal &amp; Interest): The portion of the monthly mortgage payment that repays the loan balance and interest.</t>
        </is>
      </c>
    </row>
    <row r="19">
      <c r="A19" s="23" t="inlineStr">
        <is>
          <t>-  Escrow: An account that collects prepaid property taxes and insurance, disbursed by the lender.</t>
        </is>
      </c>
    </row>
    <row r="20">
      <c r="A20" s="23" t="inlineStr">
        <is>
          <t>-  HOA: Homeowners Association dues charged monthly for community upkeep and amenities.</t>
        </is>
      </c>
    </row>
    <row r="21"/>
    <row r="22" ht="20" customHeight="1">
      <c r="A22" s="22" t="inlineStr">
        <is>
          <t>Assumptions</t>
        </is>
      </c>
    </row>
    <row r="23">
      <c r="A23" s="23" t="inlineStr">
        <is>
          <t>-  All figures reflect a sample U.S. housing market scenario for illustration purposes only.</t>
        </is>
      </c>
    </row>
    <row r="24">
      <c r="A24" s="23" t="inlineStr">
        <is>
          <t>-  Monthly mortgage payments are estimates based on the PMT formula and do not include PMI unless added manually.</t>
        </is>
      </c>
    </row>
    <row r="25">
      <c r="A25" s="23" t="inlineStr">
        <is>
          <t>-  Sample offer and closing dates use 2026 to reflect a current transaction timeline.</t>
        </is>
      </c>
    </row>
    <row r="26">
      <c r="A26" s="23" t="inlineStr">
        <is>
          <t>-  Consult your lender and real estate agent for final, binding numbers before making financial decisions.</t>
        </is>
      </c>
    </row>
    <row r="27"/>
    <row r="28" ht="20" customHeight="1">
      <c r="A28" s="22" t="inlineStr">
        <is>
          <t>Using This Workbook for Pre-Approval and Offer Comparison</t>
        </is>
      </c>
    </row>
    <row r="29">
      <c r="A29" s="23" t="inlineStr">
        <is>
          <t>-  Compare 'Est. Total Monthly Payment' and 'Cash Needed to Close' across properties to fit your budget.</t>
        </is>
      </c>
    </row>
    <row r="30">
      <c r="A30" s="23" t="inlineStr">
        <is>
          <t>-  Use the 'Best Rate Flag' on the Mortgage Comparison sheet to quickly spot the lowest available rate.</t>
        </is>
      </c>
    </row>
    <row r="31">
      <c r="A31" s="23" t="inlineStr">
        <is>
          <t>-  Share the Closing Cost Breakdown with your lender to confirm accuracy of prepaid and third-party fees.</t>
        </is>
      </c>
    </row>
    <row r="32"/>
    <row r="33"/>
    <row r="34" ht="20" customHeight="1">
      <c r="A34" s="22" t="inlineStr">
        <is>
          <t>Quick Reference Metrics</t>
        </is>
      </c>
    </row>
    <row r="35">
      <c r="A35" s="24" t="inlineStr">
        <is>
          <t>Average Listing Price</t>
        </is>
      </c>
      <c r="B35" s="25">
        <f>AVERAGE('Home Purchase Tracker'!E3:E12)</f>
        <v/>
      </c>
    </row>
    <row r="36">
      <c r="A36" s="24" t="inlineStr">
        <is>
          <t>Homes Reviewed</t>
        </is>
      </c>
      <c r="B36">
        <f>COUNTIF('Home Purchase Tracker'!A3:A12,"&lt;&gt;")</f>
        <v/>
      </c>
    </row>
    <row r="37">
      <c r="A37" s="24" t="inlineStr">
        <is>
          <t>Homes with Accepted Offers</t>
        </is>
      </c>
      <c r="B37">
        <f>COUNTIF('Home Purchase Tracker'!T3:T12,"Accepted")</f>
        <v/>
      </c>
    </row>
  </sheetData>
  <mergeCells count="27">
    <mergeCell ref="A1:D1"/>
    <mergeCell ref="A3:D3"/>
    <mergeCell ref="A4:D4"/>
    <mergeCell ref="A5:D5"/>
    <mergeCell ref="A6:D6"/>
    <mergeCell ref="A7:D7"/>
    <mergeCell ref="A8:D8"/>
    <mergeCell ref="A10:D10"/>
    <mergeCell ref="A11:D11"/>
    <mergeCell ref="A12:D12"/>
    <mergeCell ref="A13:D13"/>
    <mergeCell ref="A15:D15"/>
    <mergeCell ref="A16:D16"/>
    <mergeCell ref="A17:D17"/>
    <mergeCell ref="A18:D18"/>
    <mergeCell ref="A19:D19"/>
    <mergeCell ref="A20:D20"/>
    <mergeCell ref="A22:D22"/>
    <mergeCell ref="A23:D23"/>
    <mergeCell ref="A24:D24"/>
    <mergeCell ref="A25:D25"/>
    <mergeCell ref="A26:D26"/>
    <mergeCell ref="A28:D28"/>
    <mergeCell ref="A29:D29"/>
    <mergeCell ref="A30:D30"/>
    <mergeCell ref="A31:D31"/>
    <mergeCell ref="A34:D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2026-07-06T08:30:19Z</dcterms:created>
  <dcterms:modified xmlns:dcterms="http://purl.org/dc/terms/" xmlns:xsi="http://www.w3.org/2001/XMLSchema-instance" xsi:type="dcterms:W3CDTF">2026-07-06T08:30:19Z</dcterms:modified>
</cp:coreProperties>
</file>