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 Data" sheetId="1" state="visible" r:id="rId1"/>
    <sheet xmlns:r="http://schemas.openxmlformats.org/officeDocument/2006/relationships" name="KPI Dashboard" sheetId="2" state="visible" r:id="rId2"/>
    <sheet xmlns:r="http://schemas.openxmlformats.org/officeDocument/2006/relationships" name="Lists &amp; 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MM/DD/YYYY"/>
    <numFmt numFmtId="165" formatCode="&quot;$&quot;#,##0.00"/>
    <numFmt numFmtId="166" formatCode="0.0%"/>
    <numFmt numFmtId="167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16A34A"/>
      <sz val="12"/>
    </font>
    <font>
      <name val="Calibri"/>
      <b val="1"/>
      <color rgb="00DC2626"/>
      <sz val="12"/>
    </font>
  </fonts>
  <fills count="8">
    <fill>
      <patternFill/>
    </fill>
    <fill>
      <patternFill patternType="gray125"/>
    </fill>
    <fill>
      <patternFill patternType="solid">
        <fgColor rgb="000E3A5B"/>
      </patternFill>
    </fill>
    <fill>
      <patternFill patternType="solid">
        <fgColor rgb="00FFFBEB"/>
      </patternFill>
    </fill>
    <fill>
      <patternFill patternType="solid">
        <fgColor rgb="00EAF1F6"/>
      </patternFill>
    </fill>
    <fill>
      <patternFill patternType="solid">
        <fgColor rgb="001A5680"/>
      </patternFill>
    </fill>
    <fill>
      <patternFill patternType="solid">
        <fgColor rgb="00F4A62A"/>
      </patternFill>
    </fill>
    <fill>
      <patternFill patternType="solid">
        <fgColor rgb="00FFFFFF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left" vertical="center" wrapText="1"/>
    </xf>
    <xf numFmtId="165" fontId="3" fillId="0" borderId="1" applyAlignment="1" pivotButton="0" quotePrefix="0" xfId="0">
      <alignment horizontal="left" vertical="center" wrapText="1"/>
    </xf>
    <xf numFmtId="165" fontId="3" fillId="0" borderId="1" pivotButton="0" quotePrefix="0" xfId="0"/>
    <xf numFmtId="165" fontId="3" fillId="3" borderId="1" applyAlignment="1" pivotButton="0" quotePrefix="0" xfId="0">
      <alignment horizontal="left" vertical="center" wrapText="1"/>
    </xf>
    <xf numFmtId="0" fontId="3" fillId="0" borderId="1" pivotButton="0" quotePrefix="0" xfId="0"/>
    <xf numFmtId="166" fontId="3" fillId="0" borderId="1" pivotButton="0" quotePrefix="0" xfId="0"/>
    <xf numFmtId="0" fontId="3" fillId="4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5" fontId="3" fillId="4" borderId="1" pivotButton="0" quotePrefix="0" xfId="0"/>
    <xf numFmtId="0" fontId="3" fillId="4" borderId="1" pivotButton="0" quotePrefix="0" xfId="0"/>
    <xf numFmtId="166" fontId="3" fillId="4" borderId="1" pivotButton="0" quotePrefix="0" xfId="0"/>
    <xf numFmtId="0" fontId="2" fillId="5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166" fontId="4" fillId="6" borderId="1" applyAlignment="1" pivotButton="0" quotePrefix="0" xfId="0">
      <alignment horizontal="center" vertical="center"/>
    </xf>
    <xf numFmtId="167" fontId="4" fillId="6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center" vertical="center"/>
    </xf>
    <xf numFmtId="0" fontId="2" fillId="2" borderId="1" pivotButton="0" quotePrefix="0" xfId="0"/>
    <xf numFmtId="0" fontId="2" fillId="2" borderId="0" pivotButton="0" quotePrefix="0" xfId="0"/>
    <xf numFmtId="0" fontId="3" fillId="7" borderId="1" pivotButton="0" quotePrefix="0" xfId="0"/>
    <xf numFmtId="0" fontId="2" fillId="5" borderId="1" pivotButton="0" quotePrefix="0" xfId="0"/>
    <xf numFmtId="0" fontId="3" fillId="7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left" vertical="center" wrapText="1"/>
    </xf>
    <xf numFmtId="165" fontId="3" fillId="0" borderId="1" applyAlignment="1" pivotButton="0" quotePrefix="0" xfId="0">
      <alignment horizontal="left" vertical="center" wrapText="1"/>
    </xf>
    <xf numFmtId="165" fontId="3" fillId="0" borderId="1" pivotButton="0" quotePrefix="0" xfId="0"/>
    <xf numFmtId="165" fontId="3" fillId="3" borderId="1" applyAlignment="1" pivotButton="0" quotePrefix="0" xfId="0">
      <alignment horizontal="left" vertical="center" wrapText="1"/>
    </xf>
    <xf numFmtId="166" fontId="3" fillId="0" borderId="1" pivotButton="0" quotePrefix="0" xfId="0"/>
    <xf numFmtId="164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165" fontId="3" fillId="4" borderId="1" pivotButton="0" quotePrefix="0" xfId="0"/>
    <xf numFmtId="166" fontId="3" fillId="4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166" fontId="4" fillId="6" borderId="1" applyAlignment="1" pivotButton="0" quotePrefix="0" xfId="0">
      <alignment horizontal="center" vertical="center"/>
    </xf>
    <xf numFmtId="167" fontId="4" fillId="6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DE2E1"/>
        </patternFill>
      </fill>
    </dxf>
    <dxf>
      <font>
        <b val="1"/>
        <color rgb="0016A34A"/>
      </font>
      <fill>
        <patternFill patternType="solid">
          <fgColor rgb="00E7F6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Work Orders by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Dashboard'!B13</f>
            </strRef>
          </tx>
          <spPr>
            <a:solidFill xmlns:a="http://schemas.openxmlformats.org/drawingml/2006/main">
              <a:srgbClr val="0E3A5B"/>
            </a:solidFill>
            <a:ln xmlns:a="http://schemas.openxmlformats.org/drawingml/2006/main">
              <a:prstDash val="solid"/>
            </a:ln>
          </spPr>
          <cat>
            <numRef>
              <f>'KPI Dashboard'!$A$14:$A$17</f>
            </numRef>
          </cat>
          <val>
            <numRef>
              <f>'KPI Dashboard'!$B$14:$B$17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Maintenance Cost Trend</a:t>
            </a:r>
          </a:p>
        </rich>
      </tx>
    </title>
    <plotArea>
      <lineChart>
        <grouping val="standard"/>
        <ser>
          <idx val="0"/>
          <order val="0"/>
          <tx>
            <strRef>
              <f>'KPI Dashboard'!B21</f>
            </strRef>
          </tx>
          <spPr>
            <a:ln xmlns:a="http://schemas.openxmlformats.org/drawingml/2006/main" w="25000">
              <a:solidFill>
                <a:srgbClr val="F4A62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'KPI Dashboard'!$A$22:$A$33</f>
            </numRef>
          </cat>
          <val>
            <numRef>
              <f>'KPI Dashboard'!$B$22:$B$33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Maintenance Type Distribution</a:t>
            </a:r>
          </a:p>
        </rich>
      </tx>
    </title>
    <plotArea>
      <pieChart>
        <varyColors val="1"/>
        <ser>
          <idx val="0"/>
          <order val="0"/>
          <tx>
            <strRef>
              <f>'KPI Dashboard'!E13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Dashboard'!$D$14:$D$18</f>
            </numRef>
          </cat>
          <val>
            <numRef>
              <f>'KPI Dashboard'!$E$14:$E$18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26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26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42</row>
      <rowOff>0</rowOff>
    </from>
    <ext cx="504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ables/table1.xml><?xml version="1.0" encoding="utf-8"?>
<table xmlns="http://schemas.openxmlformats.org/spreadsheetml/2006/main" id="1" name="KPIDataTable" displayName="KPIDataTable" ref="A2:W12" headerRowCount="1">
  <autoFilter ref="A2:W12"/>
  <tableColumns count="23">
    <tableColumn id="1" name="Work Order ID"/>
    <tableColumn id="2" name="Asset ID"/>
    <tableColumn id="3" name="Asset Name"/>
    <tableColumn id="4" name="Department"/>
    <tableColumn id="5" name="Site Location"/>
    <tableColumn id="6" name="Maintenance Type"/>
    <tableColumn id="7" name="Priority"/>
    <tableColumn id="8" name="Work Order Date"/>
    <tableColumn id="9" name="Due Date"/>
    <tableColumn id="10" name="Completion Date"/>
    <tableColumn id="11" name="Assigned Technician"/>
    <tableColumn id="12" name="Planned Downtime Hours"/>
    <tableColumn id="13" name="Actual Downtime Hours"/>
    <tableColumn id="14" name="Labor Hours"/>
    <tableColumn id="15" name="Labor Rate"/>
    <tableColumn id="16" name="Labor Cost"/>
    <tableColumn id="17" name="Parts Cost"/>
    <tableColumn id="18" name="Total Maintenance Cost"/>
    <tableColumn id="19" name="Status"/>
    <tableColumn id="20" name="SLA Target Hours"/>
    <tableColumn id="21" name="SLA Met?"/>
    <tableColumn id="22" name="Uptime %"/>
    <tableColumn id="23" name="Note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0" customWidth="1" min="3" max="3"/>
    <col width="15" customWidth="1" min="4" max="4"/>
    <col width="24" customWidth="1" min="5" max="5"/>
    <col width="15" customWidth="1" min="6" max="6"/>
    <col width="10" customWidth="1" min="7" max="7"/>
    <col width="14" customWidth="1" min="8" max="8"/>
    <col width="12" customWidth="1" min="9" max="9"/>
    <col width="14" customWidth="1" min="10" max="10"/>
    <col width="18" customWidth="1" min="11" max="11"/>
    <col width="12" customWidth="1" min="12" max="12"/>
    <col width="12" customWidth="1" min="13" max="13"/>
    <col width="11" customWidth="1" min="14" max="14"/>
    <col width="11" customWidth="1" min="15" max="15"/>
    <col width="12" customWidth="1" min="16" max="16"/>
    <col width="11" customWidth="1" min="17" max="17"/>
    <col width="14" customWidth="1" min="18" max="18"/>
    <col width="12" customWidth="1" min="19" max="19"/>
    <col width="12" customWidth="1" min="20" max="20"/>
    <col width="10" customWidth="1" min="21" max="21"/>
    <col width="10" customWidth="1" min="22" max="22"/>
    <col width="26" customWidth="1" min="23" max="23"/>
  </cols>
  <sheetData>
    <row r="1" ht="26" customHeight="1">
      <c r="A1" s="1" t="inlineStr">
        <is>
          <t>Maintenance KPI Tracker — Work Order Data</t>
        </is>
      </c>
    </row>
    <row r="2" ht="32" customHeight="1">
      <c r="A2" s="2" t="inlineStr">
        <is>
          <t>Work Order ID</t>
        </is>
      </c>
      <c r="B2" s="2" t="inlineStr">
        <is>
          <t>Asset ID</t>
        </is>
      </c>
      <c r="C2" s="2" t="inlineStr">
        <is>
          <t>Asset Name</t>
        </is>
      </c>
      <c r="D2" s="2" t="inlineStr">
        <is>
          <t>Department</t>
        </is>
      </c>
      <c r="E2" s="2" t="inlineStr">
        <is>
          <t>Site Location</t>
        </is>
      </c>
      <c r="F2" s="2" t="inlineStr">
        <is>
          <t>Maintenance Type</t>
        </is>
      </c>
      <c r="G2" s="2" t="inlineStr">
        <is>
          <t>Priority</t>
        </is>
      </c>
      <c r="H2" s="2" t="inlineStr">
        <is>
          <t>Work Order Date</t>
        </is>
      </c>
      <c r="I2" s="2" t="inlineStr">
        <is>
          <t>Due Date</t>
        </is>
      </c>
      <c r="J2" s="2" t="inlineStr">
        <is>
          <t>Completion Date</t>
        </is>
      </c>
      <c r="K2" s="2" t="inlineStr">
        <is>
          <t>Assigned Technician</t>
        </is>
      </c>
      <c r="L2" s="2" t="inlineStr">
        <is>
          <t>Planned Downtime Hours</t>
        </is>
      </c>
      <c r="M2" s="2" t="inlineStr">
        <is>
          <t>Actual Downtime Hours</t>
        </is>
      </c>
      <c r="N2" s="2" t="inlineStr">
        <is>
          <t>Labor Hours</t>
        </is>
      </c>
      <c r="O2" s="2" t="inlineStr">
        <is>
          <t>Labor Rate</t>
        </is>
      </c>
      <c r="P2" s="2" t="inlineStr">
        <is>
          <t>Labor Cost</t>
        </is>
      </c>
      <c r="Q2" s="2" t="inlineStr">
        <is>
          <t>Parts Cost</t>
        </is>
      </c>
      <c r="R2" s="2" t="inlineStr">
        <is>
          <t>Total Maintenance Cost</t>
        </is>
      </c>
      <c r="S2" s="2" t="inlineStr">
        <is>
          <t>Status</t>
        </is>
      </c>
      <c r="T2" s="2" t="inlineStr">
        <is>
          <t>SLA Target Hours</t>
        </is>
      </c>
      <c r="U2" s="2" t="inlineStr">
        <is>
          <t>SLA Met?</t>
        </is>
      </c>
      <c r="V2" s="2" t="inlineStr">
        <is>
          <t>Uptime %</t>
        </is>
      </c>
      <c r="W2" s="2" t="inlineStr">
        <is>
          <t>Notes</t>
        </is>
      </c>
    </row>
    <row r="3">
      <c r="A3" s="3" t="inlineStr">
        <is>
          <t>WO-1001</t>
        </is>
      </c>
      <c r="B3" s="3" t="inlineStr">
        <is>
          <t>AST-204</t>
        </is>
      </c>
      <c r="C3" s="3" t="inlineStr">
        <is>
          <t>CNC Machine #4</t>
        </is>
      </c>
      <c r="D3" s="3" t="inlineStr">
        <is>
          <t>Production</t>
        </is>
      </c>
      <c r="E3" s="3" t="inlineStr">
        <is>
          <t>Chicago Manufacturing Plant</t>
        </is>
      </c>
      <c r="F3" s="3" t="inlineStr">
        <is>
          <t>Preventive</t>
        </is>
      </c>
      <c r="G3" s="3" t="inlineStr">
        <is>
          <t>Medium</t>
        </is>
      </c>
      <c r="H3" s="29" t="n">
        <v>46027</v>
      </c>
      <c r="I3" s="29" t="n">
        <v>46029</v>
      </c>
      <c r="J3" s="29" t="n">
        <v>46028</v>
      </c>
      <c r="K3" s="3" t="inlineStr">
        <is>
          <t>James Smith</t>
        </is>
      </c>
      <c r="L3" s="3" t="n">
        <v>6</v>
      </c>
      <c r="M3" s="3" t="n">
        <v>4</v>
      </c>
      <c r="N3" s="3" t="n">
        <v>5</v>
      </c>
      <c r="O3" s="30" t="n">
        <v>42</v>
      </c>
      <c r="P3" s="31">
        <f>N3*O3</f>
        <v/>
      </c>
      <c r="Q3" s="32" t="n">
        <v>180</v>
      </c>
      <c r="R3" s="31">
        <f>P3+Q3</f>
        <v/>
      </c>
      <c r="S3" s="3" t="inlineStr">
        <is>
          <t>Completed</t>
        </is>
      </c>
      <c r="T3" s="3" t="n">
        <v>8</v>
      </c>
      <c r="U3" s="8">
        <f>IF(M3&lt;=T3,"Yes","No")</f>
        <v/>
      </c>
      <c r="V3" s="33">
        <f>IFERROR(1-(M3/L3),0)</f>
        <v/>
      </c>
      <c r="W3" s="3" t="inlineStr">
        <is>
          <t>Routine lubrication and belt check</t>
        </is>
      </c>
    </row>
    <row r="4">
      <c r="A4" s="10" t="inlineStr">
        <is>
          <t>WO-1002</t>
        </is>
      </c>
      <c r="B4" s="10" t="inlineStr">
        <is>
          <t>AST-315</t>
        </is>
      </c>
      <c r="C4" s="10" t="inlineStr">
        <is>
          <t>Conveyor Belt B2</t>
        </is>
      </c>
      <c r="D4" s="10" t="inlineStr">
        <is>
          <t>Warehouse</t>
        </is>
      </c>
      <c r="E4" s="10" t="inlineStr">
        <is>
          <t>Dallas Distribution Center</t>
        </is>
      </c>
      <c r="F4" s="10" t="inlineStr">
        <is>
          <t>Corrective</t>
        </is>
      </c>
      <c r="G4" s="10" t="inlineStr">
        <is>
          <t>High</t>
        </is>
      </c>
      <c r="H4" s="34" t="n">
        <v>46034</v>
      </c>
      <c r="I4" s="34" t="n">
        <v>46035</v>
      </c>
      <c r="J4" s="34" t="n">
        <v>46037</v>
      </c>
      <c r="K4" s="10" t="inlineStr">
        <is>
          <t>Emily Johnson</t>
        </is>
      </c>
      <c r="L4" s="10" t="n">
        <v>4</v>
      </c>
      <c r="M4" s="10" t="n">
        <v>6</v>
      </c>
      <c r="N4" s="10" t="n">
        <v>7</v>
      </c>
      <c r="O4" s="35" t="n">
        <v>38</v>
      </c>
      <c r="P4" s="36">
        <f>N4*O4</f>
        <v/>
      </c>
      <c r="Q4" s="32" t="n">
        <v>210</v>
      </c>
      <c r="R4" s="36">
        <f>P4+Q4</f>
        <v/>
      </c>
      <c r="S4" s="10" t="inlineStr">
        <is>
          <t>Completed</t>
        </is>
      </c>
      <c r="T4" s="10" t="n">
        <v>5</v>
      </c>
      <c r="U4" s="14">
        <f>IF(M4&lt;=T4,"Yes","No")</f>
        <v/>
      </c>
      <c r="V4" s="37">
        <f>IFERROR(1-(M4/L4),0)</f>
        <v/>
      </c>
      <c r="W4" s="10" t="inlineStr">
        <is>
          <t>Motor overheating repaired</t>
        </is>
      </c>
    </row>
    <row r="5">
      <c r="A5" s="3" t="inlineStr">
        <is>
          <t>WO-1003</t>
        </is>
      </c>
      <c r="B5" s="3" t="inlineStr">
        <is>
          <t>AST-118</t>
        </is>
      </c>
      <c r="C5" s="3" t="inlineStr">
        <is>
          <t>Hydraulic Press</t>
        </is>
      </c>
      <c r="D5" s="3" t="inlineStr">
        <is>
          <t>Production</t>
        </is>
      </c>
      <c r="E5" s="3" t="inlineStr">
        <is>
          <t>Houston Plant</t>
        </is>
      </c>
      <c r="F5" s="3" t="inlineStr">
        <is>
          <t>Emergency</t>
        </is>
      </c>
      <c r="G5" s="3" t="inlineStr">
        <is>
          <t>Critical</t>
        </is>
      </c>
      <c r="H5" s="29" t="n">
        <v>46040</v>
      </c>
      <c r="I5" s="29" t="n">
        <v>46040</v>
      </c>
      <c r="J5" s="29" t="n">
        <v>46041</v>
      </c>
      <c r="K5" s="3" t="inlineStr">
        <is>
          <t>Michael Brown</t>
        </is>
      </c>
      <c r="L5" s="3" t="n">
        <v>3</v>
      </c>
      <c r="M5" s="3" t="n">
        <v>5</v>
      </c>
      <c r="N5" s="3" t="n">
        <v>8</v>
      </c>
      <c r="O5" s="30" t="n">
        <v>45</v>
      </c>
      <c r="P5" s="31">
        <f>N5*O5</f>
        <v/>
      </c>
      <c r="Q5" s="32" t="n">
        <v>320</v>
      </c>
      <c r="R5" s="31">
        <f>P5+Q5</f>
        <v/>
      </c>
      <c r="S5" s="3" t="inlineStr">
        <is>
          <t>Completed</t>
        </is>
      </c>
      <c r="T5" s="3" t="n">
        <v>4</v>
      </c>
      <c r="U5" s="8">
        <f>IF(M5&lt;=T5,"Yes","No")</f>
        <v/>
      </c>
      <c r="V5" s="33">
        <f>IFERROR(1-(M5/L5),0)</f>
        <v/>
      </c>
      <c r="W5" s="3" t="inlineStr">
        <is>
          <t>Hydraulic leak, emergency shutdown</t>
        </is>
      </c>
    </row>
    <row r="6">
      <c r="A6" s="10" t="inlineStr">
        <is>
          <t>WO-1004</t>
        </is>
      </c>
      <c r="B6" s="10" t="inlineStr">
        <is>
          <t>AST-450</t>
        </is>
      </c>
      <c r="C6" s="10" t="inlineStr">
        <is>
          <t>HVAC Unit Rooftop</t>
        </is>
      </c>
      <c r="D6" s="10" t="inlineStr">
        <is>
          <t>Facilities</t>
        </is>
      </c>
      <c r="E6" s="10" t="inlineStr">
        <is>
          <t>Phoenix Warehouse</t>
        </is>
      </c>
      <c r="F6" s="10" t="inlineStr">
        <is>
          <t>Inspection</t>
        </is>
      </c>
      <c r="G6" s="10" t="inlineStr">
        <is>
          <t>Low</t>
        </is>
      </c>
      <c r="H6" s="34" t="n">
        <v>46055</v>
      </c>
      <c r="I6" s="34" t="n">
        <v>46063</v>
      </c>
      <c r="J6" s="34" t="n"/>
      <c r="K6" s="10" t="inlineStr">
        <is>
          <t>Ashley Davis</t>
        </is>
      </c>
      <c r="L6" s="10" t="n">
        <v>2</v>
      </c>
      <c r="M6" s="10" t="n">
        <v>0</v>
      </c>
      <c r="N6" s="10" t="n">
        <v>2</v>
      </c>
      <c r="O6" s="35" t="n">
        <v>35</v>
      </c>
      <c r="P6" s="36">
        <f>N6*O6</f>
        <v/>
      </c>
      <c r="Q6" s="32" t="n">
        <v>0</v>
      </c>
      <c r="R6" s="36">
        <f>P6+Q6</f>
        <v/>
      </c>
      <c r="S6" s="10" t="inlineStr">
        <is>
          <t>Overdue</t>
        </is>
      </c>
      <c r="T6" s="10" t="n">
        <v>6</v>
      </c>
      <c r="U6" s="14">
        <f>IF(M6&lt;=T6,"Yes","No")</f>
        <v/>
      </c>
      <c r="V6" s="37">
        <f>IFERROR(1-(M6/L6),0)</f>
        <v/>
      </c>
      <c r="W6" s="10" t="inlineStr">
        <is>
          <t>Annual inspection pending scheduling</t>
        </is>
      </c>
    </row>
    <row r="7">
      <c r="A7" s="3" t="inlineStr">
        <is>
          <t>WO-1005</t>
        </is>
      </c>
      <c r="B7" s="3" t="inlineStr">
        <is>
          <t>AST-522</t>
        </is>
      </c>
      <c r="C7" s="3" t="inlineStr">
        <is>
          <t>Elevator Bank A</t>
        </is>
      </c>
      <c r="D7" s="3" t="inlineStr">
        <is>
          <t>Facilities</t>
        </is>
      </c>
      <c r="E7" s="3" t="inlineStr">
        <is>
          <t>Seattle Office Building</t>
        </is>
      </c>
      <c r="F7" s="3" t="inlineStr">
        <is>
          <t>Calibration</t>
        </is>
      </c>
      <c r="G7" s="3" t="inlineStr">
        <is>
          <t>Medium</t>
        </is>
      </c>
      <c r="H7" s="29" t="n">
        <v>46062</v>
      </c>
      <c r="I7" s="29" t="n">
        <v>46065</v>
      </c>
      <c r="J7" s="29" t="n">
        <v>46064</v>
      </c>
      <c r="K7" s="3" t="inlineStr">
        <is>
          <t>David Wilson</t>
        </is>
      </c>
      <c r="L7" s="3" t="n">
        <v>3</v>
      </c>
      <c r="M7" s="3" t="n">
        <v>2</v>
      </c>
      <c r="N7" s="3" t="n">
        <v>4</v>
      </c>
      <c r="O7" s="30" t="n">
        <v>50</v>
      </c>
      <c r="P7" s="31">
        <f>N7*O7</f>
        <v/>
      </c>
      <c r="Q7" s="32" t="n">
        <v>150</v>
      </c>
      <c r="R7" s="31">
        <f>P7+Q7</f>
        <v/>
      </c>
      <c r="S7" s="3" t="inlineStr">
        <is>
          <t>Completed</t>
        </is>
      </c>
      <c r="T7" s="3" t="n">
        <v>5</v>
      </c>
      <c r="U7" s="8">
        <f>IF(M7&lt;=T7,"Yes","No")</f>
        <v/>
      </c>
      <c r="V7" s="33">
        <f>IFERROR(1-(M7/L7),0)</f>
        <v/>
      </c>
      <c r="W7" s="3" t="inlineStr">
        <is>
          <t>Sensor calibration completed on time</t>
        </is>
      </c>
    </row>
    <row r="8">
      <c r="A8" s="10" t="inlineStr">
        <is>
          <t>WO-1006</t>
        </is>
      </c>
      <c r="B8" s="10" t="inlineStr">
        <is>
          <t>AST-610</t>
        </is>
      </c>
      <c r="C8" s="10" t="inlineStr">
        <is>
          <t>Server Room CRAC Unit</t>
        </is>
      </c>
      <c r="D8" s="10" t="inlineStr">
        <is>
          <t>IT</t>
        </is>
      </c>
      <c r="E8" s="10" t="inlineStr">
        <is>
          <t>New York Facility</t>
        </is>
      </c>
      <c r="F8" s="10" t="inlineStr">
        <is>
          <t>Preventive</t>
        </is>
      </c>
      <c r="G8" s="10" t="inlineStr">
        <is>
          <t>High</t>
        </is>
      </c>
      <c r="H8" s="34" t="n">
        <v>46073</v>
      </c>
      <c r="I8" s="34" t="n">
        <v>46075</v>
      </c>
      <c r="J8" s="34" t="n"/>
      <c r="K8" s="10" t="inlineStr">
        <is>
          <t>Jessica Miller</t>
        </is>
      </c>
      <c r="L8" s="10" t="n">
        <v>5</v>
      </c>
      <c r="M8" s="10" t="n">
        <v>0</v>
      </c>
      <c r="N8" s="10" t="n">
        <v>0</v>
      </c>
      <c r="O8" s="35" t="n">
        <v>40</v>
      </c>
      <c r="P8" s="36">
        <f>N8*O8</f>
        <v/>
      </c>
      <c r="Q8" s="32" t="n">
        <v>0</v>
      </c>
      <c r="R8" s="36">
        <f>P8+Q8</f>
        <v/>
      </c>
      <c r="S8" s="10" t="inlineStr">
        <is>
          <t>Open</t>
        </is>
      </c>
      <c r="T8" s="10" t="n">
        <v>6</v>
      </c>
      <c r="U8" s="14">
        <f>IF(M8&lt;=T8,"Yes","No")</f>
        <v/>
      </c>
      <c r="V8" s="37">
        <f>IFERROR(1-(M8/L8),0)</f>
        <v/>
      </c>
      <c r="W8" s="10" t="inlineStr">
        <is>
          <t>Awaiting parts delivery</t>
        </is>
      </c>
    </row>
    <row r="9">
      <c r="A9" s="3" t="inlineStr">
        <is>
          <t>WO-1007</t>
        </is>
      </c>
      <c r="B9" s="3" t="inlineStr">
        <is>
          <t>AST-733</t>
        </is>
      </c>
      <c r="C9" s="3" t="inlineStr">
        <is>
          <t>Packaging Line 3</t>
        </is>
      </c>
      <c r="D9" s="3" t="inlineStr">
        <is>
          <t>Operations</t>
        </is>
      </c>
      <c r="E9" s="3" t="inlineStr">
        <is>
          <t>Austin Campus</t>
        </is>
      </c>
      <c r="F9" s="3" t="inlineStr">
        <is>
          <t>Corrective</t>
        </is>
      </c>
      <c r="G9" s="3" t="inlineStr">
        <is>
          <t>High</t>
        </is>
      </c>
      <c r="H9" s="29" t="n">
        <v>46084</v>
      </c>
      <c r="I9" s="29" t="n">
        <v>46085</v>
      </c>
      <c r="J9" s="29" t="n">
        <v>46087</v>
      </c>
      <c r="K9" s="3" t="inlineStr">
        <is>
          <t>Chris Anderson</t>
        </is>
      </c>
      <c r="L9" s="3" t="n">
        <v>4</v>
      </c>
      <c r="M9" s="3" t="n">
        <v>7</v>
      </c>
      <c r="N9" s="3" t="n">
        <v>6</v>
      </c>
      <c r="O9" s="30" t="n">
        <v>41</v>
      </c>
      <c r="P9" s="31">
        <f>N9*O9</f>
        <v/>
      </c>
      <c r="Q9" s="32" t="n">
        <v>260</v>
      </c>
      <c r="R9" s="31">
        <f>P9+Q9</f>
        <v/>
      </c>
      <c r="S9" s="3" t="inlineStr">
        <is>
          <t>Completed</t>
        </is>
      </c>
      <c r="T9" s="3" t="n">
        <v>4</v>
      </c>
      <c r="U9" s="8">
        <f>IF(M9&lt;=T9,"Yes","No")</f>
        <v/>
      </c>
      <c r="V9" s="33">
        <f>IFERROR(1-(M9/L9),0)</f>
        <v/>
      </c>
      <c r="W9" s="3" t="inlineStr">
        <is>
          <t>Late repair, sensor replacement</t>
        </is>
      </c>
    </row>
    <row r="10">
      <c r="A10" s="10" t="inlineStr">
        <is>
          <t>WO-1008</t>
        </is>
      </c>
      <c r="B10" s="10" t="inlineStr">
        <is>
          <t>AST-880</t>
        </is>
      </c>
      <c r="C10" s="10" t="inlineStr">
        <is>
          <t>Boiler System 2</t>
        </is>
      </c>
      <c r="D10" s="10" t="inlineStr">
        <is>
          <t>Facilities</t>
        </is>
      </c>
      <c r="E10" s="10" t="inlineStr">
        <is>
          <t>Philadelphia Site</t>
        </is>
      </c>
      <c r="F10" s="10" t="inlineStr">
        <is>
          <t>Inspection</t>
        </is>
      </c>
      <c r="G10" s="10" t="inlineStr">
        <is>
          <t>Medium</t>
        </is>
      </c>
      <c r="H10" s="34" t="n">
        <v>46091</v>
      </c>
      <c r="I10" s="34" t="n">
        <v>46098</v>
      </c>
      <c r="J10" s="34" t="n">
        <v>46096</v>
      </c>
      <c r="K10" s="10" t="inlineStr">
        <is>
          <t>Sarah Thomas</t>
        </is>
      </c>
      <c r="L10" s="10" t="n">
        <v>2</v>
      </c>
      <c r="M10" s="10" t="n">
        <v>1</v>
      </c>
      <c r="N10" s="10" t="n">
        <v>3</v>
      </c>
      <c r="O10" s="35" t="n">
        <v>44</v>
      </c>
      <c r="P10" s="36">
        <f>N10*O10</f>
        <v/>
      </c>
      <c r="Q10" s="32" t="n">
        <v>90</v>
      </c>
      <c r="R10" s="36">
        <f>P10+Q10</f>
        <v/>
      </c>
      <c r="S10" s="10" t="inlineStr">
        <is>
          <t>Completed</t>
        </is>
      </c>
      <c r="T10" s="10" t="n">
        <v>7</v>
      </c>
      <c r="U10" s="14">
        <f>IF(M10&lt;=T10,"Yes","No")</f>
        <v/>
      </c>
      <c r="V10" s="37">
        <f>IFERROR(1-(M10/L10),0)</f>
        <v/>
      </c>
      <c r="W10" s="10" t="inlineStr">
        <is>
          <t>Pressure test passed</t>
        </is>
      </c>
    </row>
    <row r="11">
      <c r="A11" s="3" t="inlineStr">
        <is>
          <t>WO-1009</t>
        </is>
      </c>
      <c r="B11" s="3" t="inlineStr">
        <is>
          <t>AST-905</t>
        </is>
      </c>
      <c r="C11" s="3" t="inlineStr">
        <is>
          <t>Loading Dock Door 5</t>
        </is>
      </c>
      <c r="D11" s="3" t="inlineStr">
        <is>
          <t>Warehouse</t>
        </is>
      </c>
      <c r="E11" s="3" t="inlineStr">
        <is>
          <t>Los Angeles Property</t>
        </is>
      </c>
      <c r="F11" s="3" t="inlineStr">
        <is>
          <t>Corrective</t>
        </is>
      </c>
      <c r="G11" s="3" t="inlineStr">
        <is>
          <t>Medium</t>
        </is>
      </c>
      <c r="H11" s="29" t="n">
        <v>46096</v>
      </c>
      <c r="I11" s="29" t="n">
        <v>46101</v>
      </c>
      <c r="J11" s="29" t="n"/>
      <c r="K11" s="3" t="inlineStr">
        <is>
          <t>Robert Moore</t>
        </is>
      </c>
      <c r="L11" s="3" t="n">
        <v>3</v>
      </c>
      <c r="M11" s="3" t="n">
        <v>0</v>
      </c>
      <c r="N11" s="3" t="n">
        <v>0</v>
      </c>
      <c r="O11" s="30" t="n">
        <v>36</v>
      </c>
      <c r="P11" s="31">
        <f>N11*O11</f>
        <v/>
      </c>
      <c r="Q11" s="32" t="n">
        <v>0</v>
      </c>
      <c r="R11" s="31">
        <f>P11+Q11</f>
        <v/>
      </c>
      <c r="S11" s="3" t="inlineStr">
        <is>
          <t>In Progress</t>
        </is>
      </c>
      <c r="T11" s="3" t="n">
        <v>5</v>
      </c>
      <c r="U11" s="8">
        <f>IF(M11&lt;=T11,"Yes","No")</f>
        <v/>
      </c>
      <c r="V11" s="33">
        <f>IFERROR(1-(M11/L11),0)</f>
        <v/>
      </c>
      <c r="W11" s="3" t="inlineStr">
        <is>
          <t>Parts on order, technician assigned</t>
        </is>
      </c>
    </row>
    <row r="12">
      <c r="A12" s="10" t="inlineStr">
        <is>
          <t>WO-1010</t>
        </is>
      </c>
      <c r="B12" s="10" t="inlineStr">
        <is>
          <t>AST-999</t>
        </is>
      </c>
      <c r="C12" s="10" t="inlineStr">
        <is>
          <t>Backup Generator</t>
        </is>
      </c>
      <c r="D12" s="10" t="inlineStr">
        <is>
          <t>Administration</t>
        </is>
      </c>
      <c r="E12" s="10" t="inlineStr">
        <is>
          <t>San Antonio Branch</t>
        </is>
      </c>
      <c r="F12" s="10" t="inlineStr">
        <is>
          <t>Calibration</t>
        </is>
      </c>
      <c r="G12" s="10" t="inlineStr">
        <is>
          <t>Critical</t>
        </is>
      </c>
      <c r="H12" s="34" t="n">
        <v>46103</v>
      </c>
      <c r="I12" s="34" t="n">
        <v>46104</v>
      </c>
      <c r="J12" s="34" t="n">
        <v>46104</v>
      </c>
      <c r="K12" s="10" t="inlineStr">
        <is>
          <t>Amanda Taylor</t>
        </is>
      </c>
      <c r="L12" s="10" t="n">
        <v>4</v>
      </c>
      <c r="M12" s="10" t="n">
        <v>3</v>
      </c>
      <c r="N12" s="10" t="n">
        <v>5</v>
      </c>
      <c r="O12" s="35" t="n">
        <v>48</v>
      </c>
      <c r="P12" s="36">
        <f>N12*O12</f>
        <v/>
      </c>
      <c r="Q12" s="32" t="n">
        <v>175</v>
      </c>
      <c r="R12" s="36">
        <f>P12+Q12</f>
        <v/>
      </c>
      <c r="S12" s="10" t="inlineStr">
        <is>
          <t>Completed</t>
        </is>
      </c>
      <c r="T12" s="10" t="n">
        <v>4</v>
      </c>
      <c r="U12" s="14">
        <f>IF(M12&lt;=T12,"Yes","No")</f>
        <v/>
      </c>
      <c r="V12" s="37">
        <f>IFERROR(1-(M12/L12),0)</f>
        <v/>
      </c>
      <c r="W12" s="10" t="inlineStr">
        <is>
          <t>Load test successful</t>
        </is>
      </c>
    </row>
  </sheetData>
  <mergeCells count="1">
    <mergeCell ref="A1:W1"/>
  </mergeCells>
  <conditionalFormatting sqref="U3:U12">
    <cfRule type="expression" priority="1" dxfId="0">
      <formula>U3="No"</formula>
    </cfRule>
  </conditionalFormatting>
  <conditionalFormatting sqref="S3:S12">
    <cfRule type="expression" priority="2" dxfId="0">
      <formula>S3="Overdue"</formula>
    </cfRule>
    <cfRule type="expression" priority="3" dxfId="1">
      <formula>S3="Completed"</formula>
    </cfRule>
  </conditionalFormatting>
  <dataValidations count="4">
    <dataValidation sqref="F3:F12" showErrorMessage="1" showInputMessage="1" allowBlank="1" type="list">
      <formula1>='Lists &amp; Instructions'!$B$2:$B$6</formula1>
    </dataValidation>
    <dataValidation sqref="G3:G12" showErrorMessage="1" showInputMessage="1" allowBlank="1" type="list">
      <formula1>='Lists &amp; Instructions'!$C$2:$C$5</formula1>
    </dataValidation>
    <dataValidation sqref="S3:S12" showErrorMessage="1" showInputMessage="1" allowBlank="1" type="list">
      <formula1>='Lists &amp; Instructions'!$D$2:$D$6</formula1>
    </dataValidation>
    <dataValidation sqref="D3:D12" showErrorMessage="1" showInputMessage="1" allowBlank="1" type="list">
      <formula1>='Lists &amp; Instructions'!$E$2:$E$7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3"/>
  <sheetViews>
    <sheetView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 ht="28" customHeight="1">
      <c r="A1" s="1" t="inlineStr">
        <is>
          <t>Maintenance KPI Dashboard</t>
        </is>
      </c>
    </row>
    <row r="2"/>
    <row r="3">
      <c r="A3" s="16" t="inlineStr">
        <is>
          <t>Total Work Orders</t>
        </is>
      </c>
      <c r="B3" s="38" t="n"/>
      <c r="C3" s="39" t="n"/>
      <c r="D3" s="16" t="inlineStr">
        <is>
          <t>Completed Work Orders</t>
        </is>
      </c>
      <c r="E3" s="38" t="n"/>
      <c r="F3" s="39" t="n"/>
      <c r="G3" s="16" t="inlineStr">
        <is>
          <t>Open Work Orders</t>
        </is>
      </c>
      <c r="H3" s="38" t="n"/>
      <c r="I3" s="39" t="n"/>
    </row>
    <row r="4">
      <c r="A4" s="18">
        <f>COUNTA('KPI Data'!A3:A1000)</f>
        <v/>
      </c>
      <c r="B4" s="40" t="n"/>
      <c r="C4" s="41" t="n"/>
      <c r="D4" s="18">
        <f>COUNTIF('KPI Data'!S:S,"Completed")</f>
        <v/>
      </c>
      <c r="E4" s="40" t="n"/>
      <c r="F4" s="41" t="n"/>
      <c r="G4" s="18">
        <f>COUNTIF('KPI Data'!S:S,"Open")</f>
        <v/>
      </c>
      <c r="H4" s="40" t="n"/>
      <c r="I4" s="41" t="n"/>
    </row>
    <row r="5">
      <c r="A5" s="42" t="n"/>
      <c r="B5" s="43" t="n"/>
      <c r="C5" s="44" t="n"/>
      <c r="D5" s="42" t="n"/>
      <c r="E5" s="43" t="n"/>
      <c r="F5" s="44" t="n"/>
      <c r="G5" s="42" t="n"/>
      <c r="H5" s="43" t="n"/>
      <c r="I5" s="44" t="n"/>
    </row>
    <row r="6"/>
    <row r="7">
      <c r="A7" s="16" t="inlineStr">
        <is>
          <t>Overdue Work Orders</t>
        </is>
      </c>
      <c r="B7" s="38" t="n"/>
      <c r="C7" s="39" t="n"/>
      <c r="D7" s="16" t="inlineStr">
        <is>
          <t>SLA Compliance Rate</t>
        </is>
      </c>
      <c r="E7" s="38" t="n"/>
      <c r="F7" s="39" t="n"/>
      <c r="G7" s="16" t="inlineStr">
        <is>
          <t>Average Labor Hours</t>
        </is>
      </c>
      <c r="H7" s="38" t="n"/>
      <c r="I7" s="39" t="n"/>
    </row>
    <row r="8">
      <c r="A8" s="19">
        <f>COUNTIF('KPI Data'!S:S,"Overdue")</f>
        <v/>
      </c>
      <c r="B8" s="40" t="n"/>
      <c r="C8" s="41" t="n"/>
      <c r="D8" s="45">
        <f>IFERROR(COUNTIF('KPI Data'!U:U,"Yes")/COUNTA('KPI Data'!A3:A1000),0)</f>
        <v/>
      </c>
      <c r="E8" s="40" t="n"/>
      <c r="F8" s="41" t="n"/>
      <c r="G8" s="46">
        <f>AVERAGE('KPI Data'!N3:N1000)</f>
        <v/>
      </c>
      <c r="H8" s="40" t="n"/>
      <c r="I8" s="41" t="n"/>
    </row>
    <row r="9">
      <c r="A9" s="42" t="n"/>
      <c r="B9" s="43" t="n"/>
      <c r="C9" s="44" t="n"/>
      <c r="D9" s="42" t="n"/>
      <c r="E9" s="43" t="n"/>
      <c r="F9" s="44" t="n"/>
      <c r="G9" s="42" t="n"/>
      <c r="H9" s="43" t="n"/>
      <c r="I9" s="44" t="n"/>
    </row>
    <row r="10"/>
    <row r="11">
      <c r="A11" s="16" t="inlineStr">
        <is>
          <t>Average Downtime Hours</t>
        </is>
      </c>
      <c r="B11" s="38" t="n"/>
      <c r="C11" s="39" t="n"/>
      <c r="D11" s="16" t="inlineStr">
        <is>
          <t>Total Maintenance Cost</t>
        </is>
      </c>
      <c r="E11" s="38" t="n"/>
      <c r="F11" s="39" t="n"/>
      <c r="G11" s="16" t="inlineStr">
        <is>
          <t>Average Uptime %</t>
        </is>
      </c>
      <c r="H11" s="38" t="n"/>
      <c r="I11" s="39" t="n"/>
    </row>
    <row r="12">
      <c r="A12" s="46">
        <f>AVERAGE('KPI Data'!M3:M1000)</f>
        <v/>
      </c>
      <c r="B12" s="40" t="n"/>
      <c r="C12" s="41" t="n"/>
      <c r="D12" s="47">
        <f>SUM('KPI Data'!R3:R1000)</f>
        <v/>
      </c>
      <c r="E12" s="40" t="n"/>
      <c r="F12" s="41" t="n"/>
      <c r="G12" s="45">
        <f>AVERAGE('KPI Data'!V3:V1000)</f>
        <v/>
      </c>
      <c r="H12" s="40" t="n"/>
      <c r="I12" s="41" t="n"/>
    </row>
    <row r="13">
      <c r="A13" s="42" t="n"/>
      <c r="B13" s="43" t="n"/>
      <c r="C13" s="44" t="n"/>
      <c r="D13" s="42" t="n"/>
      <c r="E13" s="43" t="n"/>
      <c r="F13" s="44" t="n"/>
      <c r="G13" s="42" t="n"/>
      <c r="H13" s="43" t="n"/>
      <c r="I13" s="44" t="n"/>
    </row>
    <row r="14">
      <c r="A14" s="8" t="inlineStr">
        <is>
          <t>Completed</t>
        </is>
      </c>
      <c r="B14" s="8">
        <f>COUNTIF('KPI Data'!S:S,"Completed")</f>
        <v/>
      </c>
      <c r="D14" s="8" t="inlineStr">
        <is>
          <t>Preventive</t>
        </is>
      </c>
      <c r="E14" s="8">
        <f>COUNTIF('KPI Data'!F:F,"Preventive")</f>
        <v/>
      </c>
    </row>
    <row r="15">
      <c r="A15" s="8" t="inlineStr">
        <is>
          <t>Open</t>
        </is>
      </c>
      <c r="B15" s="8">
        <f>COUNTIF('KPI Data'!S:S,"Open")</f>
        <v/>
      </c>
      <c r="D15" s="8" t="inlineStr">
        <is>
          <t>Corrective</t>
        </is>
      </c>
      <c r="E15" s="8">
        <f>COUNTIF('KPI Data'!F:F,"Corrective")</f>
        <v/>
      </c>
    </row>
    <row r="16">
      <c r="A16" s="8" t="inlineStr">
        <is>
          <t>Overdue</t>
        </is>
      </c>
      <c r="B16" s="8">
        <f>COUNTIF('KPI Data'!S:S,"Overdue")</f>
        <v/>
      </c>
      <c r="D16" s="8" t="inlineStr">
        <is>
          <t>Emergency</t>
        </is>
      </c>
      <c r="E16" s="8">
        <f>COUNTIF('KPI Data'!F:F,"Emergency")</f>
        <v/>
      </c>
    </row>
    <row r="17">
      <c r="A17" s="8" t="inlineStr">
        <is>
          <t>In Progress</t>
        </is>
      </c>
      <c r="B17" s="8">
        <f>COUNTIF('KPI Data'!S:S,"In Progress")</f>
        <v/>
      </c>
      <c r="D17" s="8" t="inlineStr">
        <is>
          <t>Inspection</t>
        </is>
      </c>
      <c r="E17" s="8">
        <f>COUNTIF('KPI Data'!F:F,"Inspection")</f>
        <v/>
      </c>
    </row>
    <row r="18">
      <c r="D18" s="8" t="inlineStr">
        <is>
          <t>Calibration</t>
        </is>
      </c>
      <c r="E18" s="8">
        <f>COUNTIF('KPI Data'!F:F,"Calibration")</f>
        <v/>
      </c>
    </row>
    <row r="19"/>
    <row r="20"/>
    <row r="21">
      <c r="A21" s="24" t="inlineStr">
        <is>
          <t>Month</t>
        </is>
      </c>
      <c r="B21" s="24" t="inlineStr">
        <is>
          <t>Total Cost</t>
        </is>
      </c>
    </row>
    <row r="22">
      <c r="A22" s="8" t="inlineStr">
        <is>
          <t>Jan-2026</t>
        </is>
      </c>
      <c r="B22" s="31">
        <f>SUMIFS('KPI Data'!$R:$R,'KPI Data'!$H:$H,"&gt;="&amp;DATE(2026,1,1),'KPI Data'!$H:$H,"&lt;"&amp;DATE(2026,2,1))</f>
        <v/>
      </c>
    </row>
    <row r="23">
      <c r="A23" s="8" t="inlineStr">
        <is>
          <t>Feb-2026</t>
        </is>
      </c>
      <c r="B23" s="31">
        <f>SUMIFS('KPI Data'!$R:$R,'KPI Data'!$H:$H,"&gt;="&amp;DATE(2026,2,1),'KPI Data'!$H:$H,"&lt;"&amp;DATE(2026,3,1))</f>
        <v/>
      </c>
    </row>
    <row r="24">
      <c r="A24" s="8" t="inlineStr">
        <is>
          <t>Mar-2026</t>
        </is>
      </c>
      <c r="B24" s="31">
        <f>SUMIFS('KPI Data'!$R:$R,'KPI Data'!$H:$H,"&gt;="&amp;DATE(2026,3,1),'KPI Data'!$H:$H,"&lt;"&amp;DATE(2026,4,1))</f>
        <v/>
      </c>
    </row>
    <row r="25">
      <c r="A25" s="8" t="inlineStr">
        <is>
          <t>Apr-2026</t>
        </is>
      </c>
      <c r="B25" s="31">
        <f>SUMIFS('KPI Data'!$R:$R,'KPI Data'!$H:$H,"&gt;="&amp;DATE(2026,4,1),'KPI Data'!$H:$H,"&lt;"&amp;DATE(2026,5,1))</f>
        <v/>
      </c>
    </row>
    <row r="26">
      <c r="A26" s="8" t="inlineStr">
        <is>
          <t>May-2026</t>
        </is>
      </c>
      <c r="B26" s="31">
        <f>SUMIFS('KPI Data'!$R:$R,'KPI Data'!$H:$H,"&gt;="&amp;DATE(2026,5,1),'KPI Data'!$H:$H,"&lt;"&amp;DATE(2026,6,1))</f>
        <v/>
      </c>
    </row>
    <row r="27">
      <c r="A27" s="8" t="inlineStr">
        <is>
          <t>Jun-2026</t>
        </is>
      </c>
      <c r="B27" s="31">
        <f>SUMIFS('KPI Data'!$R:$R,'KPI Data'!$H:$H,"&gt;="&amp;DATE(2026,6,1),'KPI Data'!$H:$H,"&lt;"&amp;DATE(2026,7,1))</f>
        <v/>
      </c>
    </row>
    <row r="28">
      <c r="A28" s="8" t="inlineStr">
        <is>
          <t>Jul-2026</t>
        </is>
      </c>
      <c r="B28" s="31">
        <f>SUMIFS('KPI Data'!$R:$R,'KPI Data'!$H:$H,"&gt;="&amp;DATE(2026,7,1),'KPI Data'!$H:$H,"&lt;"&amp;DATE(2026,8,1))</f>
        <v/>
      </c>
    </row>
    <row r="29">
      <c r="A29" s="8" t="inlineStr">
        <is>
          <t>Aug-2026</t>
        </is>
      </c>
      <c r="B29" s="31">
        <f>SUMIFS('KPI Data'!$R:$R,'KPI Data'!$H:$H,"&gt;="&amp;DATE(2026,8,1),'KPI Data'!$H:$H,"&lt;"&amp;DATE(2026,9,1))</f>
        <v/>
      </c>
    </row>
    <row r="30">
      <c r="A30" s="8" t="inlineStr">
        <is>
          <t>Sep-2026</t>
        </is>
      </c>
      <c r="B30" s="31">
        <f>SUMIFS('KPI Data'!$R:$R,'KPI Data'!$H:$H,"&gt;="&amp;DATE(2026,9,1),'KPI Data'!$H:$H,"&lt;"&amp;DATE(2026,10,1))</f>
        <v/>
      </c>
    </row>
    <row r="31">
      <c r="A31" s="8" t="inlineStr">
        <is>
          <t>Oct-2026</t>
        </is>
      </c>
      <c r="B31" s="31">
        <f>SUMIFS('KPI Data'!$R:$R,'KPI Data'!$H:$H,"&gt;="&amp;DATE(2026,10,1),'KPI Data'!$H:$H,"&lt;"&amp;DATE(2026,11,1))</f>
        <v/>
      </c>
    </row>
    <row r="32">
      <c r="A32" s="8" t="inlineStr">
        <is>
          <t>Nov-2026</t>
        </is>
      </c>
      <c r="B32" s="31">
        <f>SUMIFS('KPI Data'!$R:$R,'KPI Data'!$H:$H,"&gt;="&amp;DATE(2026,11,1),'KPI Data'!$H:$H,"&lt;"&amp;DATE(2026,12,1))</f>
        <v/>
      </c>
    </row>
    <row r="33">
      <c r="A33" s="8" t="inlineStr">
        <is>
          <t>Dec-2026</t>
        </is>
      </c>
      <c r="B33" s="31">
        <f>SUMIFS('KPI Data'!$R:$R,'KPI Data'!$H:$H,"&gt;="&amp;DATE(2026,12,1),'KPI Data'!$H:$H,"&lt;"&amp;DATE(2027,1,1))</f>
        <v/>
      </c>
    </row>
  </sheetData>
  <mergeCells count="19">
    <mergeCell ref="A1:J1"/>
    <mergeCell ref="A3:C3"/>
    <mergeCell ref="A4:C5"/>
    <mergeCell ref="D3:F3"/>
    <mergeCell ref="D4:F5"/>
    <mergeCell ref="G3:I3"/>
    <mergeCell ref="G4:I5"/>
    <mergeCell ref="A7:C7"/>
    <mergeCell ref="A8:C9"/>
    <mergeCell ref="D7:F7"/>
    <mergeCell ref="D8:F9"/>
    <mergeCell ref="G7:I7"/>
    <mergeCell ref="G8:I9"/>
    <mergeCell ref="A11:C11"/>
    <mergeCell ref="A12:C13"/>
    <mergeCell ref="D11:F11"/>
    <mergeCell ref="D12:F13"/>
    <mergeCell ref="G11:I11"/>
    <mergeCell ref="G12:I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6" customHeight="1">
      <c r="A1" s="1" t="inlineStr">
        <is>
          <t>Lists &amp; Instructions</t>
        </is>
      </c>
    </row>
    <row r="2">
      <c r="B2" s="2" t="inlineStr">
        <is>
          <t>Maintenance Type</t>
        </is>
      </c>
      <c r="C2" s="2" t="inlineStr">
        <is>
          <t>Priority</t>
        </is>
      </c>
      <c r="D2" s="2" t="inlineStr">
        <is>
          <t>Status</t>
        </is>
      </c>
      <c r="E2" s="2" t="inlineStr">
        <is>
          <t>Department</t>
        </is>
      </c>
    </row>
    <row r="3">
      <c r="B3" s="25" t="inlineStr">
        <is>
          <t>Preventive</t>
        </is>
      </c>
      <c r="C3" s="25" t="inlineStr">
        <is>
          <t>Low</t>
        </is>
      </c>
      <c r="D3" s="25" t="inlineStr">
        <is>
          <t>Open</t>
        </is>
      </c>
      <c r="E3" s="25" t="inlineStr">
        <is>
          <t>Production</t>
        </is>
      </c>
    </row>
    <row r="4">
      <c r="B4" s="14" t="inlineStr">
        <is>
          <t>Corrective</t>
        </is>
      </c>
      <c r="C4" s="14" t="inlineStr">
        <is>
          <t>Medium</t>
        </is>
      </c>
      <c r="D4" s="14" t="inlineStr">
        <is>
          <t>In Progress</t>
        </is>
      </c>
      <c r="E4" s="14" t="inlineStr">
        <is>
          <t>Facilities</t>
        </is>
      </c>
    </row>
    <row r="5">
      <c r="B5" s="25" t="inlineStr">
        <is>
          <t>Emergency</t>
        </is>
      </c>
      <c r="C5" s="25" t="inlineStr">
        <is>
          <t>High</t>
        </is>
      </c>
      <c r="D5" s="25" t="inlineStr">
        <is>
          <t>Completed</t>
        </is>
      </c>
      <c r="E5" s="25" t="inlineStr">
        <is>
          <t>IT</t>
        </is>
      </c>
    </row>
    <row r="6">
      <c r="B6" s="14" t="inlineStr">
        <is>
          <t>Inspection</t>
        </is>
      </c>
      <c r="C6" s="14" t="inlineStr">
        <is>
          <t>Critical</t>
        </is>
      </c>
      <c r="D6" s="14" t="inlineStr">
        <is>
          <t>Overdue</t>
        </is>
      </c>
      <c r="E6" s="14" t="inlineStr">
        <is>
          <t>Operations</t>
        </is>
      </c>
    </row>
    <row r="7">
      <c r="B7" s="25" t="inlineStr">
        <is>
          <t>Calibration</t>
        </is>
      </c>
      <c r="D7" s="25" t="inlineStr">
        <is>
          <t>Canceled</t>
        </is>
      </c>
      <c r="E7" s="25" t="inlineStr">
        <is>
          <t>Warehouse</t>
        </is>
      </c>
    </row>
    <row r="8">
      <c r="E8" s="14" t="inlineStr">
        <is>
          <t>Administration</t>
        </is>
      </c>
    </row>
    <row r="9"/>
    <row r="10"/>
    <row r="11"/>
    <row r="12">
      <c r="B12" s="26" t="inlineStr">
        <is>
          <t>Instructions</t>
        </is>
      </c>
      <c r="C12" s="38" t="n"/>
      <c r="D12" s="38" t="n"/>
      <c r="E12" s="38" t="n"/>
      <c r="F12" s="39" t="n"/>
    </row>
    <row r="13" ht="18" customHeight="1">
      <c r="B13" s="27" t="inlineStr">
        <is>
          <t>1. Enter new work orders in the 'KPI Data' sheet, one row per work order.</t>
        </is>
      </c>
    </row>
    <row r="14" ht="18" customHeight="1">
      <c r="B14" s="28" t="inlineStr">
        <is>
          <t>2. Update Completion Date, Actual Downtime Hours, Labor Hours and Parts Cost as work is finished.</t>
        </is>
      </c>
    </row>
    <row r="15" ht="18" customHeight="1">
      <c r="B15" s="27" t="inlineStr">
        <is>
          <t>3. Labor Cost, Total Maintenance Cost, SLA Met? and Uptime % are calculated automatically.</t>
        </is>
      </c>
    </row>
    <row r="16" ht="18" customHeight="1">
      <c r="B16" s="28" t="inlineStr">
        <is>
          <t>4. Review the 'KPI Dashboard' sheet for compliance rates, cost trends and maintenance type mix.</t>
        </is>
      </c>
    </row>
    <row r="17" ht="18" customHeight="1">
      <c r="B17" s="27" t="inlineStr">
        <is>
          <t>5. Use the lists on this sheet as dropdown sources for Maintenance Type, Priority, Status and Department.</t>
        </is>
      </c>
    </row>
    <row r="18" ht="18" customHeight="1">
      <c r="B18" s="28" t="inlineStr">
        <is>
          <t>6. All dates must use MM/DD/YYYY format.</t>
        </is>
      </c>
    </row>
    <row r="19" ht="18" customHeight="1">
      <c r="B19" s="27" t="inlineStr">
        <is>
          <t>7. Yellow-shaded cells indicate manually editable input fields.</t>
        </is>
      </c>
    </row>
  </sheetData>
  <mergeCells count="9">
    <mergeCell ref="A1:F1"/>
    <mergeCell ref="B12:F12"/>
    <mergeCell ref="B13:F13"/>
    <mergeCell ref="B14:F14"/>
    <mergeCell ref="B15:F15"/>
    <mergeCell ref="B16:F16"/>
    <mergeCell ref="B17:F17"/>
    <mergeCell ref="B18:F18"/>
    <mergeCell ref="B19:F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2026-07-06T08:19:38Z</dcterms:created>
  <dcterms:modified xmlns:dcterms="http://purl.org/dc/terms/" xmlns:xsi="http://www.w3.org/2001/XMLSchema-instance" xsi:type="dcterms:W3CDTF">2026-07-06T08:19:38Z</dcterms:modified>
</cp:coreProperties>
</file>