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Invoice Data" sheetId="2" state="visible" r:id="rId2"/>
    <sheet xmlns:r="http://schemas.openxmlformats.org/officeDocument/2006/relationships" name="Customers" sheetId="3" state="visible" r:id="rId3"/>
    <sheet xmlns:r="http://schemas.openxmlformats.org/officeDocument/2006/relationships" name="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&quot;$&quot;#,##0.00"/>
  </numFmts>
  <fonts count="9">
    <font>
      <name val="Calibri"/>
      <family val="2"/>
      <color theme="1"/>
      <sz val="11"/>
      <scheme val="minor"/>
    </font>
    <font>
      <b val="1"/>
      <color rgb="00FFFFFF"/>
      <sz val="11"/>
    </font>
    <font>
      <color rgb="001F2937"/>
      <sz val="10"/>
    </font>
    <font>
      <b val="1"/>
      <color rgb="00FFFFFF"/>
      <sz val="16"/>
    </font>
    <font>
      <b val="1"/>
      <color rgb="000E3A5B"/>
      <sz val="10"/>
    </font>
    <font>
      <b val="1"/>
      <color rgb="000E3A5B"/>
      <sz val="11"/>
    </font>
    <font>
      <b val="1"/>
      <color rgb="0016A34A"/>
      <sz val="10"/>
    </font>
    <font>
      <b val="1"/>
      <color rgb="00DC2626"/>
      <sz val="10"/>
    </font>
    <font>
      <b val="1"/>
      <color rgb="001A5680"/>
      <sz val="10"/>
    </font>
  </fonts>
  <fills count="8">
    <fill>
      <patternFill/>
    </fill>
    <fill>
      <patternFill patternType="gray125"/>
    </fill>
    <fill>
      <patternFill patternType="solid">
        <fgColor rgb="000E3A5B"/>
      </patternFill>
    </fill>
    <fill>
      <patternFill patternType="solid">
        <fgColor rgb="00EAF1F6"/>
      </patternFill>
    </fill>
    <fill>
      <patternFill patternType="solid">
        <fgColor rgb="00FFFFFF"/>
      </patternFill>
    </fill>
    <fill>
      <patternFill patternType="solid">
        <fgColor rgb="001A5680"/>
      </patternFill>
    </fill>
    <fill>
      <patternFill patternType="solid">
        <fgColor rgb="00FFFBEB"/>
      </patternFill>
    </fill>
    <fill>
      <patternFill patternType="solid">
        <fgColor rgb="00F4A62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0" fillId="2" borderId="0" pivotButton="0" quotePrefix="0" xfId="0"/>
    <xf numFmtId="0" fontId="1" fillId="5" borderId="1" pivotButton="0" quotePrefix="0" xfId="0"/>
    <xf numFmtId="0" fontId="4" fillId="0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/>
    </xf>
    <xf numFmtId="164" fontId="2" fillId="6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5" fontId="2" fillId="0" borderId="1" applyAlignment="1" pivotButton="0" quotePrefix="0" xfId="0">
      <alignment horizontal="right" vertical="center"/>
    </xf>
    <xf numFmtId="10" fontId="2" fillId="6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left" vertical="center"/>
    </xf>
    <xf numFmtId="165" fontId="5" fillId="7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center" vertical="center"/>
    </xf>
    <xf numFmtId="0" fontId="0" fillId="5" borderId="1" pivotButton="0" quotePrefix="0" xfId="0"/>
    <xf numFmtId="0" fontId="4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0" fontId="2" fillId="4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165" fontId="5" fillId="3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165" fontId="6" fillId="4" borderId="1" applyAlignment="1" pivotButton="0" quotePrefix="0" xfId="0">
      <alignment horizontal="right" vertical="center"/>
    </xf>
    <xf numFmtId="165" fontId="7" fillId="3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" fontId="6" fillId="3" borderId="1" applyAlignment="1" pivotButton="0" quotePrefix="0" xfId="0">
      <alignment horizontal="right" vertical="center"/>
    </xf>
    <xf numFmtId="1" fontId="7" fillId="4" borderId="1" applyAlignment="1" pivotButton="0" quotePrefix="0" xfId="0">
      <alignment horizontal="right" vertical="center"/>
    </xf>
    <xf numFmtId="10" fontId="5" fillId="3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left" vertical="center"/>
    </xf>
    <xf numFmtId="1" fontId="2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164" fontId="2" fillId="6" borderId="1" applyAlignment="1" pivotButton="0" quotePrefix="0" xfId="0">
      <alignment horizontal="left" vertical="center"/>
    </xf>
    <xf numFmtId="165" fontId="2" fillId="6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5" fontId="2" fillId="0" borderId="1" applyAlignment="1" pivotButton="0" quotePrefix="0" xfId="0">
      <alignment horizontal="right" vertical="center"/>
    </xf>
    <xf numFmtId="165" fontId="5" fillId="7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right" vertical="center"/>
    </xf>
    <xf numFmtId="165" fontId="6" fillId="4" borderId="1" applyAlignment="1" pivotButton="0" quotePrefix="0" xfId="0">
      <alignment horizontal="right" vertical="center"/>
    </xf>
    <xf numFmtId="165" fontId="7" fillId="3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b val="1"/>
        <color rgb="0016A34A"/>
      </font>
    </dxf>
    <dxf>
      <font>
        <b val="1"/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Due by Invoice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'Invoice Data'!N1</f>
            </strRef>
          </tx>
          <spPr>
            <a:solidFill xmlns:a="http://schemas.openxmlformats.org/drawingml/2006/main">
              <a:srgbClr val="1A5680"/>
            </a:solidFill>
            <a:ln xmlns:a="http://schemas.openxmlformats.org/drawingml/2006/main">
              <a:prstDash val="solid"/>
            </a:ln>
          </spPr>
          <cat>
            <numRef>
              <f>'Invoice Data'!$A$2:$A$11</f>
            </numRef>
          </cat>
          <val>
            <numRef>
              <f>'Invoice Data'!$N$2:$N$11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Invoice Number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Total Due ($)</a:t>
                </a:r>
              </a:p>
            </rich>
          </tx>
        </title>
        <numFmt formatCode="&quot;$&quot;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Invoice Count by Payment Status</a:t>
            </a:r>
          </a:p>
        </rich>
      </tx>
    </title>
    <plotArea>
      <pieChart>
        <varyColors val="1"/>
        <ser>
          <idx val="0"/>
          <order val="0"/>
          <tx>
            <strRef>
              <f>'Summary'!B13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4A62A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cat>
            <numRef>
              <f>'Summary'!$A$14:$A$16</f>
            </numRef>
          </cat>
          <val>
            <numRef>
              <f>'Summary'!$B$14:$B$16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21</row>
      <rowOff>0</rowOff>
    </from>
    <ext cx="576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cols>
    <col width="16" customWidth="1" min="1" max="1"/>
    <col width="28" customWidth="1" min="2" max="2"/>
    <col width="38" customWidth="1" min="3" max="3"/>
    <col width="11" customWidth="1" min="4" max="4"/>
    <col width="17" customWidth="1" min="5" max="5"/>
    <col width="14" customWidth="1" min="6" max="6"/>
    <col width="16" customWidth="1" min="7" max="7"/>
    <col width="14" customWidth="1" min="8" max="8"/>
    <col width="11" customWidth="1" min="9" max="9"/>
  </cols>
  <sheetData>
    <row r="1" ht="30" customHeight="1">
      <c r="A1" s="1" t="inlineStr">
        <is>
          <t>PLUMBING SERVICE INVOICE</t>
        </is>
      </c>
    </row>
    <row r="2"/>
    <row r="3">
      <c r="A3" s="3" t="inlineStr">
        <is>
          <t>From (Business)</t>
        </is>
      </c>
      <c r="B3" s="3" t="n"/>
      <c r="E3" s="3" t="inlineStr">
        <is>
          <t>Invoice Details</t>
        </is>
      </c>
      <c r="F3" s="3" t="n"/>
    </row>
    <row r="4">
      <c r="A4" s="4" t="inlineStr">
        <is>
          <t>Company Name</t>
        </is>
      </c>
      <c r="B4" s="5" t="inlineStr">
        <is>
          <t>Lone Star Plumbing LLC</t>
        </is>
      </c>
      <c r="E4" s="4" t="inlineStr">
        <is>
          <t>Invoice Number</t>
        </is>
      </c>
      <c r="F4" s="5" t="inlineStr">
        <is>
          <t>INV-2026-011</t>
        </is>
      </c>
    </row>
    <row r="5">
      <c r="A5" s="4" t="inlineStr">
        <is>
          <t>Address</t>
        </is>
      </c>
      <c r="B5" s="5" t="inlineStr">
        <is>
          <t>4820 Commerce St</t>
        </is>
      </c>
      <c r="E5" s="4" t="inlineStr">
        <is>
          <t>Invoice Date</t>
        </is>
      </c>
      <c r="F5" s="44" t="n">
        <v>46255</v>
      </c>
    </row>
    <row r="6">
      <c r="A6" s="4" t="inlineStr">
        <is>
          <t>City, State ZIP</t>
        </is>
      </c>
      <c r="B6" s="5" t="inlineStr">
        <is>
          <t>Dallas, TX 75207</t>
        </is>
      </c>
      <c r="E6" s="4" t="inlineStr">
        <is>
          <t>Due Date</t>
        </is>
      </c>
      <c r="F6" s="44" t="n">
        <v>46285</v>
      </c>
    </row>
    <row r="7">
      <c r="A7" s="4" t="inlineStr">
        <is>
          <t>Phone</t>
        </is>
      </c>
      <c r="B7" s="5" t="inlineStr">
        <is>
          <t>(214) 555-0187</t>
        </is>
      </c>
      <c r="E7" s="4" t="inlineStr">
        <is>
          <t>Payment Terms</t>
        </is>
      </c>
      <c r="F7" s="5" t="inlineStr">
        <is>
          <t>Net 30</t>
        </is>
      </c>
    </row>
    <row r="8">
      <c r="A8" s="4" t="inlineStr">
        <is>
          <t>Email</t>
        </is>
      </c>
      <c r="B8" s="5" t="inlineStr">
        <is>
          <t>billing@lonestarplumbing.com</t>
        </is>
      </c>
      <c r="E8" s="4" t="inlineStr">
        <is>
          <t>Customer ID</t>
        </is>
      </c>
      <c r="F8" s="5" t="inlineStr">
        <is>
          <t>CUST-002</t>
        </is>
      </c>
    </row>
    <row r="9">
      <c r="A9" s="4" t="inlineStr">
        <is>
          <t>EIN</t>
        </is>
      </c>
      <c r="B9" s="5" t="inlineStr">
        <is>
          <t>87-1234567</t>
        </is>
      </c>
    </row>
    <row r="10">
      <c r="A10" s="4" t="inlineStr">
        <is>
          <t>License Number</t>
        </is>
      </c>
      <c r="B10" s="5" t="inlineStr">
        <is>
          <t>TX M-40218</t>
        </is>
      </c>
    </row>
    <row r="11">
      <c r="A11" s="3" t="inlineStr">
        <is>
          <t>Bill To (Customer)</t>
        </is>
      </c>
      <c r="B11" s="3" t="n"/>
    </row>
    <row r="12">
      <c r="A12" s="4" t="inlineStr">
        <is>
          <t>Customer Name</t>
        </is>
      </c>
      <c r="B12" s="7">
        <f>IFERROR(VLOOKUP($F$8,Customers!$A$2:$K$11,2,FALSE),"")</f>
        <v/>
      </c>
    </row>
    <row r="13">
      <c r="A13" s="4" t="inlineStr">
        <is>
          <t>Customer Address</t>
        </is>
      </c>
      <c r="B13" s="7">
        <f>IFERROR(VLOOKUP($F$8,Customers!$A$2:$K$11,5,FALSE),"")</f>
        <v/>
      </c>
    </row>
    <row r="14">
      <c r="A14" s="4" t="inlineStr">
        <is>
          <t>City, State ZIP</t>
        </is>
      </c>
      <c r="B14" s="7">
        <f>IFERROR(VLOOKUP($F$8,Customers!$A$2:$K$11,6,FALSE)&amp;", "&amp;VLOOKUP($F$8,Customers!$A$2:$K$11,7,FALSE)&amp;" "&amp;VLOOKUP($F$8,Customers!$A$2:$K$11,8,FALSE),"")</f>
        <v/>
      </c>
    </row>
    <row r="15">
      <c r="A15" s="4" t="inlineStr">
        <is>
          <t>Customer Phone</t>
        </is>
      </c>
      <c r="B15" s="7">
        <f>IFERROR(VLOOKUP($F$8,Customers!$A$2:$K$11,3,FALSE),"")</f>
        <v/>
      </c>
    </row>
    <row r="16">
      <c r="A16" s="4" t="inlineStr">
        <is>
          <t>Customer Email</t>
        </is>
      </c>
      <c r="B16" s="7">
        <f>IFERROR(VLOOKUP($F$8,Customers!$A$2:$K$11,4,FALSE),"")</f>
        <v/>
      </c>
    </row>
    <row r="17">
      <c r="A17" s="4" t="inlineStr">
        <is>
          <t>Job Address</t>
        </is>
      </c>
      <c r="B17" s="7">
        <f>IFERROR(VLOOKUP($F$8,Customers!$A$2:$K$11,9,FALSE),"")</f>
        <v/>
      </c>
    </row>
    <row r="18">
      <c r="A18" s="4" t="inlineStr">
        <is>
          <t>Job Description</t>
        </is>
      </c>
      <c r="B18" s="5" t="inlineStr">
        <is>
          <t>Kitchen drain cleaning and garbage disposal installation</t>
        </is>
      </c>
    </row>
    <row r="19"/>
    <row r="20">
      <c r="A20" s="8" t="inlineStr">
        <is>
          <t>Line #</t>
        </is>
      </c>
      <c r="B20" s="8" t="inlineStr">
        <is>
          <t>Service or Material</t>
        </is>
      </c>
      <c r="C20" s="8" t="inlineStr">
        <is>
          <t>Description</t>
        </is>
      </c>
      <c r="D20" s="8" t="inlineStr">
        <is>
          <t>Quantity</t>
        </is>
      </c>
      <c r="E20" s="8" t="inlineStr">
        <is>
          <t>Unit</t>
        </is>
      </c>
      <c r="F20" s="8" t="inlineStr">
        <is>
          <t>Unit Price</t>
        </is>
      </c>
      <c r="G20" s="8" t="inlineStr">
        <is>
          <t>Labor/Material</t>
        </is>
      </c>
      <c r="H20" s="8" t="inlineStr">
        <is>
          <t>Line Total</t>
        </is>
      </c>
      <c r="I20" s="8" t="inlineStr">
        <is>
          <t>Taxable?</t>
        </is>
      </c>
    </row>
    <row r="21">
      <c r="A21" s="9" t="n">
        <v>1</v>
      </c>
      <c r="B21" s="5" t="inlineStr">
        <is>
          <t>Labor - Drain Cleaning</t>
        </is>
      </c>
      <c r="C21" s="5" t="inlineStr">
        <is>
          <t>Hydro-jet kitchen drain line</t>
        </is>
      </c>
      <c r="D21" s="10" t="n">
        <v>1.5</v>
      </c>
      <c r="E21" s="10" t="inlineStr">
        <is>
          <t>hr</t>
        </is>
      </c>
      <c r="F21" s="45" t="n">
        <v>95</v>
      </c>
      <c r="G21" s="10" t="inlineStr">
        <is>
          <t>Labor</t>
        </is>
      </c>
      <c r="H21" s="46">
        <f>IF(OR(D21="",F21=""),"",IFERROR(D21*F21,0))</f>
        <v/>
      </c>
      <c r="I21" s="10" t="inlineStr">
        <is>
          <t>No</t>
        </is>
      </c>
    </row>
    <row r="22">
      <c r="A22" s="9" t="n">
        <v>2</v>
      </c>
      <c r="B22" s="5" t="inlineStr">
        <is>
          <t>Garbage Disposal 3/4 HP</t>
        </is>
      </c>
      <c r="C22" s="5" t="inlineStr">
        <is>
          <t>InSinkErator Badger 5XP unit</t>
        </is>
      </c>
      <c r="D22" s="10" t="n">
        <v>1</v>
      </c>
      <c r="E22" s="10" t="inlineStr">
        <is>
          <t>ea</t>
        </is>
      </c>
      <c r="F22" s="45" t="n">
        <v>189</v>
      </c>
      <c r="G22" s="10" t="inlineStr">
        <is>
          <t>Material</t>
        </is>
      </c>
      <c r="H22" s="47">
        <f>IF(OR(D22="",F22=""),"",IFERROR(D22*F22,0))</f>
        <v/>
      </c>
      <c r="I22" s="10" t="inlineStr">
        <is>
          <t>Yes</t>
        </is>
      </c>
    </row>
    <row r="23">
      <c r="A23" s="9" t="n">
        <v>3</v>
      </c>
      <c r="B23" s="5" t="inlineStr">
        <is>
          <t>Disposal Installation</t>
        </is>
      </c>
      <c r="C23" s="5" t="inlineStr">
        <is>
          <t>Remove old unit, install and connect new disposal</t>
        </is>
      </c>
      <c r="D23" s="10" t="n">
        <v>1</v>
      </c>
      <c r="E23" s="10" t="inlineStr">
        <is>
          <t>job</t>
        </is>
      </c>
      <c r="F23" s="45" t="n">
        <v>145</v>
      </c>
      <c r="G23" s="10" t="inlineStr">
        <is>
          <t>Labor</t>
        </is>
      </c>
      <c r="H23" s="46">
        <f>IF(OR(D23="",F23=""),"",IFERROR(D23*F23,0))</f>
        <v/>
      </c>
      <c r="I23" s="10" t="inlineStr">
        <is>
          <t>No</t>
        </is>
      </c>
    </row>
    <row r="24">
      <c r="A24" s="9" t="n">
        <v>4</v>
      </c>
      <c r="B24" s="5" t="inlineStr">
        <is>
          <t>Pipe Fittings &amp; Supplies</t>
        </is>
      </c>
      <c r="C24" s="5" t="inlineStr">
        <is>
          <t>PVC trap, flange, connectors</t>
        </is>
      </c>
      <c r="D24" s="10" t="n">
        <v>1</v>
      </c>
      <c r="E24" s="10" t="inlineStr">
        <is>
          <t>lot</t>
        </is>
      </c>
      <c r="F24" s="45" t="n">
        <v>38.5</v>
      </c>
      <c r="G24" s="10" t="inlineStr">
        <is>
          <t>Material</t>
        </is>
      </c>
      <c r="H24" s="47">
        <f>IF(OR(D24="",F24=""),"",IFERROR(D24*F24,0))</f>
        <v/>
      </c>
      <c r="I24" s="10" t="inlineStr">
        <is>
          <t>Yes</t>
        </is>
      </c>
    </row>
    <row r="25">
      <c r="A25" s="9" t="n">
        <v>5</v>
      </c>
      <c r="B25" s="5" t="n"/>
      <c r="C25" s="5" t="n"/>
      <c r="D25" s="10" t="n"/>
      <c r="E25" s="10" t="n"/>
      <c r="F25" s="45" t="n"/>
      <c r="G25" s="10" t="n"/>
      <c r="H25" s="46">
        <f>IF(OR(D25="",F25=""),"",IFERROR(D25*F25,0))</f>
        <v/>
      </c>
      <c r="I25" s="10" t="n"/>
    </row>
    <row r="26">
      <c r="A26" s="9" t="n">
        <v>6</v>
      </c>
      <c r="B26" s="5" t="n"/>
      <c r="C26" s="5" t="n"/>
      <c r="D26" s="10" t="n"/>
      <c r="E26" s="10" t="n"/>
      <c r="F26" s="45" t="n"/>
      <c r="G26" s="10" t="n"/>
      <c r="H26" s="47">
        <f>IF(OR(D26="",F26=""),"",IFERROR(D26*F26,0))</f>
        <v/>
      </c>
      <c r="I26" s="10" t="n"/>
    </row>
    <row r="27">
      <c r="A27" s="9" t="n">
        <v>7</v>
      </c>
      <c r="B27" s="5" t="n"/>
      <c r="C27" s="5" t="n"/>
      <c r="D27" s="10" t="n"/>
      <c r="E27" s="10" t="n"/>
      <c r="F27" s="45" t="n"/>
      <c r="G27" s="10" t="n"/>
      <c r="H27" s="46">
        <f>IF(OR(D27="",F27=""),"",IFERROR(D27*F27,0))</f>
        <v/>
      </c>
      <c r="I27" s="10" t="n"/>
    </row>
    <row r="28">
      <c r="A28" s="9" t="n">
        <v>8</v>
      </c>
      <c r="B28" s="5" t="n"/>
      <c r="C28" s="5" t="n"/>
      <c r="D28" s="10" t="n"/>
      <c r="E28" s="10" t="n"/>
      <c r="F28" s="45" t="n"/>
      <c r="G28" s="10" t="n"/>
      <c r="H28" s="47">
        <f>IF(OR(D28="",F28=""),"",IFERROR(D28*F28,0))</f>
        <v/>
      </c>
      <c r="I28" s="10" t="n"/>
    </row>
    <row r="29">
      <c r="A29" s="9" t="n">
        <v>9</v>
      </c>
      <c r="B29" s="5" t="n"/>
      <c r="C29" s="5" t="n"/>
      <c r="D29" s="10" t="n"/>
      <c r="E29" s="10" t="n"/>
      <c r="F29" s="45" t="n"/>
      <c r="G29" s="10" t="n"/>
      <c r="H29" s="46">
        <f>IF(OR(D29="",F29=""),"",IFERROR(D29*F29,0))</f>
        <v/>
      </c>
      <c r="I29" s="10" t="n"/>
    </row>
    <row r="30">
      <c r="A30" s="9" t="n">
        <v>10</v>
      </c>
      <c r="B30" s="5" t="n"/>
      <c r="C30" s="5" t="n"/>
      <c r="D30" s="10" t="n"/>
      <c r="E30" s="10" t="n"/>
      <c r="F30" s="45" t="n"/>
      <c r="G30" s="10" t="n"/>
      <c r="H30" s="47">
        <f>IF(OR(D30="",F30=""),"",IFERROR(D30*F30,0))</f>
        <v/>
      </c>
      <c r="I30" s="10" t="n"/>
    </row>
    <row r="31"/>
    <row r="32">
      <c r="G32" s="4" t="inlineStr">
        <is>
          <t>Subtotal</t>
        </is>
      </c>
      <c r="H32" s="48">
        <f>SUM(H21:H30)</f>
        <v/>
      </c>
    </row>
    <row r="33">
      <c r="G33" s="4" t="inlineStr">
        <is>
          <t>Taxable Subtotal</t>
        </is>
      </c>
      <c r="H33" s="48">
        <f>SUMIF(I21:I29+1,"Yes",H21:H30)</f>
        <v/>
      </c>
    </row>
    <row r="34">
      <c r="G34" s="4" t="inlineStr">
        <is>
          <t>Sales Tax Rate</t>
        </is>
      </c>
      <c r="H34" s="15" t="n">
        <v>0.0825</v>
      </c>
    </row>
    <row r="35">
      <c r="G35" s="4" t="inlineStr">
        <is>
          <t>Sales Tax</t>
        </is>
      </c>
      <c r="H35" s="48">
        <f>IFERROR(H33*H34,0)</f>
        <v/>
      </c>
    </row>
    <row r="36">
      <c r="G36" s="4" t="inlineStr">
        <is>
          <t>Discount ($)</t>
        </is>
      </c>
      <c r="H36" s="45" t="n">
        <v>0</v>
      </c>
    </row>
    <row r="37">
      <c r="G37" s="16" t="inlineStr">
        <is>
          <t>Total Due</t>
        </is>
      </c>
      <c r="H37" s="49">
        <f>H32+H35-H36</f>
        <v/>
      </c>
    </row>
    <row r="38">
      <c r="G38" s="4" t="inlineStr">
        <is>
          <t>Amount Paid</t>
        </is>
      </c>
      <c r="H38" s="45" t="n">
        <v>0</v>
      </c>
    </row>
    <row r="39">
      <c r="G39" s="16" t="inlineStr">
        <is>
          <t>Balance Due</t>
        </is>
      </c>
      <c r="H39" s="49">
        <f>H37-H38</f>
        <v/>
      </c>
    </row>
    <row r="40">
      <c r="G40" s="16" t="inlineStr">
        <is>
          <t>Payment Status</t>
        </is>
      </c>
      <c r="H40" s="18">
        <f>IF(H37&lt;=0,"",IF(H39&lt;=0,"Paid",IF(TODAY()&gt;$F$6,"Past Due","Open")))</f>
        <v/>
      </c>
    </row>
    <row r="41"/>
    <row r="42">
      <c r="A42" s="3" t="inlineStr">
        <is>
          <t>Notes &amp; Payment Terms</t>
        </is>
      </c>
      <c r="B42" s="19" t="n"/>
      <c r="C42" s="19" t="n"/>
      <c r="D42" s="19" t="n"/>
      <c r="E42" s="19" t="n"/>
      <c r="F42" s="19" t="n"/>
      <c r="G42" s="19" t="n"/>
      <c r="H42" s="19" t="n"/>
      <c r="I42" s="19" t="n"/>
    </row>
    <row r="43" ht="26" customHeight="1">
      <c r="A43" s="20" t="inlineStr">
        <is>
          <t>Scope of Work</t>
        </is>
      </c>
      <c r="B43" s="21" t="inlineStr">
        <is>
          <t>All work performed as described above. Any additional repairs require written customer approval before work begins.</t>
        </is>
      </c>
    </row>
    <row r="44" ht="26" customHeight="1">
      <c r="A44" s="20" t="inlineStr">
        <is>
          <t>Warranty Notes</t>
        </is>
      </c>
      <c r="B44" s="21" t="inlineStr">
        <is>
          <t>Labor is warranted for 1 year from the invoice date. Manufacturer warranties apply to all installed materials and fixtures.</t>
        </is>
      </c>
    </row>
    <row r="45" ht="26" customHeight="1">
      <c r="A45" s="20" t="inlineStr">
        <is>
          <t>Payment Instructions</t>
        </is>
      </c>
      <c r="B45" s="21" t="inlineStr">
        <is>
          <t>Please include the invoice number with your payment. Make checks payable to Lone Star Plumbing LLC.</t>
        </is>
      </c>
    </row>
    <row r="46" ht="26" customHeight="1">
      <c r="A46" s="20" t="inlineStr">
        <is>
          <t>Accepted Payment Methods</t>
        </is>
      </c>
      <c r="B46" s="21" t="inlineStr">
        <is>
          <t>Cash, Check, Credit Card, ACH Transfer, Zelle</t>
        </is>
      </c>
    </row>
    <row r="47" ht="26" customHeight="1">
      <c r="A47" s="20" t="inlineStr">
        <is>
          <t>Late Payment Terms</t>
        </is>
      </c>
      <c r="B47" s="21" t="inlineStr">
        <is>
          <t>Balances unpaid after the due date accrue a 1.5% monthly late fee. A lien may be filed on unpaid balances as permitted by state law.</t>
        </is>
      </c>
    </row>
  </sheetData>
  <mergeCells count="1">
    <mergeCell ref="A1:I1"/>
  </mergeCells>
  <conditionalFormatting sqref="H40">
    <cfRule type="expression" priority="1" dxfId="0" stopIfTrue="1">
      <formula>$H$40="Paid"</formula>
    </cfRule>
    <cfRule type="expression" priority="2" dxfId="1" stopIfTrue="1">
      <formula>$H$40="Past Due"</formula>
    </cfRule>
  </conditionalFormatting>
  <dataValidations count="3">
    <dataValidation sqref="E21:E30" showErrorMessage="1" showInputMessage="1" allowBlank="1" type="list">
      <formula1>"hr,ea,job,lot,ft"</formula1>
    </dataValidation>
    <dataValidation sqref="G21:G30" showErrorMessage="1" showInputMessage="1" allowBlank="1" type="list">
      <formula1>"Labor,Material"</formula1>
    </dataValidation>
    <dataValidation sqref="I21:I30" showErrorMessage="1" showInputMessage="1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2" customWidth="1" min="3" max="3"/>
    <col width="12" customWidth="1" min="4" max="4"/>
    <col width="17" customWidth="1" min="5" max="5"/>
    <col width="13" customWidth="1" min="6" max="6"/>
    <col width="9" customWidth="1" min="7" max="7"/>
    <col width="24" customWidth="1" min="8" max="8"/>
    <col width="36" customWidth="1" min="9" max="9"/>
    <col width="11" customWidth="1" min="10" max="10"/>
    <col width="10" customWidth="1" min="11" max="11"/>
    <col width="11" customWidth="1" min="12" max="12"/>
    <col width="10" customWidth="1" min="13" max="13"/>
    <col width="12" customWidth="1" min="14" max="14"/>
    <col width="12" customWidth="1" min="15" max="15"/>
    <col width="12" customWidth="1" min="16" max="16"/>
    <col width="13" customWidth="1" min="17" max="17"/>
    <col width="14" customWidth="1" min="18" max="18"/>
    <col width="13" customWidth="1" min="19" max="19"/>
    <col width="38" customWidth="1" min="20" max="20"/>
  </cols>
  <sheetData>
    <row r="1" ht="30" customHeight="1">
      <c r="A1" s="8" t="inlineStr">
        <is>
          <t>Invoice Number</t>
        </is>
      </c>
      <c r="B1" s="8" t="inlineStr">
        <is>
          <t>Invoice Date</t>
        </is>
      </c>
      <c r="C1" s="8" t="inlineStr">
        <is>
          <t>Due Date</t>
        </is>
      </c>
      <c r="D1" s="8" t="inlineStr">
        <is>
          <t>Customer ID</t>
        </is>
      </c>
      <c r="E1" s="8" t="inlineStr">
        <is>
          <t>Customer Name</t>
        </is>
      </c>
      <c r="F1" s="8" t="inlineStr">
        <is>
          <t>Customer City</t>
        </is>
      </c>
      <c r="G1" s="8" t="inlineStr">
        <is>
          <t>Customer State</t>
        </is>
      </c>
      <c r="H1" s="8" t="inlineStr">
        <is>
          <t>Job Type</t>
        </is>
      </c>
      <c r="I1" s="8" t="inlineStr">
        <is>
          <t>Job Description</t>
        </is>
      </c>
      <c r="J1" s="8" t="inlineStr">
        <is>
          <t>Subtotal</t>
        </is>
      </c>
      <c r="K1" s="8" t="inlineStr">
        <is>
          <t>Sales Tax Rate</t>
        </is>
      </c>
      <c r="L1" s="8" t="inlineStr">
        <is>
          <t>Sales Tax</t>
        </is>
      </c>
      <c r="M1" s="8" t="inlineStr">
        <is>
          <t>Discount</t>
        </is>
      </c>
      <c r="N1" s="8" t="inlineStr">
        <is>
          <t>Total Due</t>
        </is>
      </c>
      <c r="O1" s="8" t="inlineStr">
        <is>
          <t>Amount Paid</t>
        </is>
      </c>
      <c r="P1" s="8" t="inlineStr">
        <is>
          <t>Balance Due</t>
        </is>
      </c>
      <c r="Q1" s="8" t="inlineStr">
        <is>
          <t>Payment Status</t>
        </is>
      </c>
      <c r="R1" s="8" t="inlineStr">
        <is>
          <t>Payment Method</t>
        </is>
      </c>
      <c r="S1" s="8" t="inlineStr">
        <is>
          <t>Technician</t>
        </is>
      </c>
      <c r="T1" s="8" t="inlineStr">
        <is>
          <t>Service Address</t>
        </is>
      </c>
    </row>
    <row r="2">
      <c r="A2" s="22" t="inlineStr">
        <is>
          <t>INV-2026-001</t>
        </is>
      </c>
      <c r="B2" s="50" t="n">
        <v>46028</v>
      </c>
      <c r="C2" s="50" t="n">
        <v>46058</v>
      </c>
      <c r="D2" s="22" t="inlineStr">
        <is>
          <t>CUST-001</t>
        </is>
      </c>
      <c r="E2" s="24">
        <f>IFERROR(VLOOKUP(D2,Customers!$A$2:$K$11,2,FALSE),"")</f>
        <v/>
      </c>
      <c r="F2" s="24" t="inlineStr">
        <is>
          <t>Austin</t>
        </is>
      </c>
      <c r="G2" s="22" t="inlineStr">
        <is>
          <t>TX</t>
        </is>
      </c>
      <c r="H2" s="24" t="inlineStr">
        <is>
          <t>Drain Cleaning</t>
        </is>
      </c>
      <c r="I2" s="24" t="inlineStr">
        <is>
          <t>Hydro-jetted kitchen drain line</t>
        </is>
      </c>
      <c r="J2" s="46" t="n">
        <v>280</v>
      </c>
      <c r="K2" s="25" t="n">
        <v>0.0825</v>
      </c>
      <c r="L2" s="46">
        <f>IFERROR(J2*K2,0)</f>
        <v/>
      </c>
      <c r="M2" s="46" t="n">
        <v>0</v>
      </c>
      <c r="N2" s="46">
        <f>IFERROR(J2+L2-M2,0)</f>
        <v/>
      </c>
      <c r="O2" s="46" t="n">
        <v>303.1</v>
      </c>
      <c r="P2" s="46">
        <f>IFERROR(N2-O2,0)</f>
        <v/>
      </c>
      <c r="Q2" s="22">
        <f>IF(P2&lt;=0,"Paid",IF(TODAY()&gt;C2,"Past Due","Open"))</f>
        <v/>
      </c>
      <c r="R2" s="22" t="inlineStr">
        <is>
          <t>Credit Card</t>
        </is>
      </c>
      <c r="S2" s="24" t="inlineStr">
        <is>
          <t>Mike Torres</t>
        </is>
      </c>
      <c r="T2" s="24" t="inlineStr">
        <is>
          <t>1420 Pecan Grove Ln, Austin, TX 78704</t>
        </is>
      </c>
    </row>
    <row r="3">
      <c r="A3" s="26" t="inlineStr">
        <is>
          <t>INV-2026-002</t>
        </is>
      </c>
      <c r="B3" s="51" t="n">
        <v>46065</v>
      </c>
      <c r="C3" s="51" t="n">
        <v>46095</v>
      </c>
      <c r="D3" s="26" t="inlineStr">
        <is>
          <t>CUST-003</t>
        </is>
      </c>
      <c r="E3" s="28">
        <f>IFERROR(VLOOKUP(D3,Customers!$A$2:$K$11,2,FALSE),"")</f>
        <v/>
      </c>
      <c r="F3" s="28" t="inlineStr">
        <is>
          <t>Houston</t>
        </is>
      </c>
      <c r="G3" s="26" t="inlineStr">
        <is>
          <t>TX</t>
        </is>
      </c>
      <c r="H3" s="28" t="inlineStr">
        <is>
          <t>Water Heater Replacement</t>
        </is>
      </c>
      <c r="I3" s="28" t="inlineStr">
        <is>
          <t>Installed 50-gal gas water heater</t>
        </is>
      </c>
      <c r="J3" s="47" t="n">
        <v>1200</v>
      </c>
      <c r="K3" s="29" t="n">
        <v>0.0825</v>
      </c>
      <c r="L3" s="47">
        <f>IFERROR(J3*K3,0)</f>
        <v/>
      </c>
      <c r="M3" s="47" t="n">
        <v>50</v>
      </c>
      <c r="N3" s="47">
        <f>IFERROR(J3+L3-M3,0)</f>
        <v/>
      </c>
      <c r="O3" s="47" t="n">
        <v>1249</v>
      </c>
      <c r="P3" s="47">
        <f>IFERROR(N3-O3,0)</f>
        <v/>
      </c>
      <c r="Q3" s="26">
        <f>IF(P3&lt;=0,"Paid",IF(TODAY()&gt;C3,"Past Due","Open"))</f>
        <v/>
      </c>
      <c r="R3" s="26" t="inlineStr">
        <is>
          <t>Check</t>
        </is>
      </c>
      <c r="S3" s="28" t="inlineStr">
        <is>
          <t>Carlos Reyes</t>
        </is>
      </c>
      <c r="T3" s="28" t="inlineStr">
        <is>
          <t>8815 Bayou Bend Dr, Houston, TX 77024</t>
        </is>
      </c>
    </row>
    <row r="4">
      <c r="A4" s="22" t="inlineStr">
        <is>
          <t>INV-2026-003</t>
        </is>
      </c>
      <c r="B4" s="50" t="n">
        <v>46090</v>
      </c>
      <c r="C4" s="50" t="n">
        <v>46120</v>
      </c>
      <c r="D4" s="22" t="inlineStr">
        <is>
          <t>CUST-002</t>
        </is>
      </c>
      <c r="E4" s="24">
        <f>IFERROR(VLOOKUP(D4,Customers!$A$2:$K$11,2,FALSE),"")</f>
        <v/>
      </c>
      <c r="F4" s="24" t="inlineStr">
        <is>
          <t>Dallas</t>
        </is>
      </c>
      <c r="G4" s="22" t="inlineStr">
        <is>
          <t>TX</t>
        </is>
      </c>
      <c r="H4" s="24" t="inlineStr">
        <is>
          <t>Garbage Disposal Installation</t>
        </is>
      </c>
      <c r="I4" s="24" t="inlineStr">
        <is>
          <t>Installed 3/4 HP disposal unit</t>
        </is>
      </c>
      <c r="J4" s="46" t="n">
        <v>425</v>
      </c>
      <c r="K4" s="25" t="n">
        <v>0.0825</v>
      </c>
      <c r="L4" s="46">
        <f>IFERROR(J4*K4,0)</f>
        <v/>
      </c>
      <c r="M4" s="46" t="n">
        <v>0</v>
      </c>
      <c r="N4" s="46">
        <f>IFERROR(J4+L4-M4,0)</f>
        <v/>
      </c>
      <c r="O4" s="46" t="n">
        <v>200</v>
      </c>
      <c r="P4" s="46">
        <f>IFERROR(N4-O4,0)</f>
        <v/>
      </c>
      <c r="Q4" s="22">
        <f>IF(P4&lt;=0,"Paid",IF(TODAY()&gt;C4,"Past Due","Open"))</f>
        <v/>
      </c>
      <c r="R4" s="22" t="inlineStr">
        <is>
          <t>Credit Card</t>
        </is>
      </c>
      <c r="S4" s="24" t="inlineStr">
        <is>
          <t>Mike Torres</t>
        </is>
      </c>
      <c r="T4" s="24" t="inlineStr">
        <is>
          <t>2210 Swiss Ave, Dallas, TX 75204</t>
        </is>
      </c>
    </row>
    <row r="5">
      <c r="A5" s="26" t="inlineStr">
        <is>
          <t>INV-2026-004</t>
        </is>
      </c>
      <c r="B5" s="51" t="n">
        <v>46127</v>
      </c>
      <c r="C5" s="51" t="n">
        <v>46157</v>
      </c>
      <c r="D5" s="26" t="inlineStr">
        <is>
          <t>CUST-006</t>
        </is>
      </c>
      <c r="E5" s="28">
        <f>IFERROR(VLOOKUP(D5,Customers!$A$2:$K$11,2,FALSE),"")</f>
        <v/>
      </c>
      <c r="F5" s="28" t="inlineStr">
        <is>
          <t>Chicago</t>
        </is>
      </c>
      <c r="G5" s="26" t="inlineStr">
        <is>
          <t>IL</t>
        </is>
      </c>
      <c r="H5" s="28" t="inlineStr">
        <is>
          <t>Leak Repair</t>
        </is>
      </c>
      <c r="I5" s="28" t="inlineStr">
        <is>
          <t>Repaired leaking supply line under sink</t>
        </is>
      </c>
      <c r="J5" s="47" t="n">
        <v>180</v>
      </c>
      <c r="K5" s="29" t="n">
        <v>0.1025</v>
      </c>
      <c r="L5" s="47">
        <f>IFERROR(J5*K5,0)</f>
        <v/>
      </c>
      <c r="M5" s="47" t="n">
        <v>0</v>
      </c>
      <c r="N5" s="47">
        <f>IFERROR(J5+L5-M5,0)</f>
        <v/>
      </c>
      <c r="O5" s="47" t="n">
        <v>198.45</v>
      </c>
      <c r="P5" s="47">
        <f>IFERROR(N5-O5,0)</f>
        <v/>
      </c>
      <c r="Q5" s="26">
        <f>IF(P5&lt;=0,"Paid",IF(TODAY()&gt;C5,"Past Due","Open"))</f>
        <v/>
      </c>
      <c r="R5" s="26" t="inlineStr">
        <is>
          <t>Cash</t>
        </is>
      </c>
      <c r="S5" s="28" t="inlineStr">
        <is>
          <t>Ben Foster</t>
        </is>
      </c>
      <c r="T5" s="28" t="inlineStr">
        <is>
          <t>4550 N Clark St, Chicago, IL 60640</t>
        </is>
      </c>
    </row>
    <row r="6">
      <c r="A6" s="22" t="inlineStr">
        <is>
          <t>INV-2026-005</t>
        </is>
      </c>
      <c r="B6" s="50" t="n">
        <v>46148</v>
      </c>
      <c r="C6" s="50" t="n">
        <v>46178</v>
      </c>
      <c r="D6" s="22" t="inlineStr">
        <is>
          <t>CUST-004</t>
        </is>
      </c>
      <c r="E6" s="24">
        <f>IFERROR(VLOOKUP(D6,Customers!$A$2:$K$11,2,FALSE),"")</f>
        <v/>
      </c>
      <c r="F6" s="24" t="inlineStr">
        <is>
          <t>Phoenix</t>
        </is>
      </c>
      <c r="G6" s="22" t="inlineStr">
        <is>
          <t>AZ</t>
        </is>
      </c>
      <c r="H6" s="24" t="inlineStr">
        <is>
          <t>Toilet Replacement</t>
        </is>
      </c>
      <c r="I6" s="24" t="inlineStr">
        <is>
          <t>Replaced two toilets, wax rings and fill valves</t>
        </is>
      </c>
      <c r="J6" s="46" t="n">
        <v>390</v>
      </c>
      <c r="K6" s="25" t="n">
        <v>0.08599999999999999</v>
      </c>
      <c r="L6" s="46">
        <f>IFERROR(J6*K6,0)</f>
        <v/>
      </c>
      <c r="M6" s="46" t="n">
        <v>0</v>
      </c>
      <c r="N6" s="46">
        <f>IFERROR(J6+L6-M6,0)</f>
        <v/>
      </c>
      <c r="O6" s="46" t="n">
        <v>0</v>
      </c>
      <c r="P6" s="46">
        <f>IFERROR(N6-O6,0)</f>
        <v/>
      </c>
      <c r="Q6" s="22">
        <f>IF(P6&lt;=0,"Paid",IF(TODAY()&gt;C6,"Past Due","Open"))</f>
        <v/>
      </c>
      <c r="R6" s="22" t="inlineStr"/>
      <c r="S6" s="24" t="inlineStr">
        <is>
          <t>Tom Alvarez</t>
        </is>
      </c>
      <c r="T6" s="24" t="inlineStr">
        <is>
          <t>3801 N 24th St, Phoenix, AZ 85016</t>
        </is>
      </c>
    </row>
    <row r="7">
      <c r="A7" s="26" t="inlineStr">
        <is>
          <t>INV-2026-006</t>
        </is>
      </c>
      <c r="B7" s="51" t="n">
        <v>46175</v>
      </c>
      <c r="C7" s="51" t="n">
        <v>46205</v>
      </c>
      <c r="D7" s="26" t="inlineStr">
        <is>
          <t>CUST-008</t>
        </is>
      </c>
      <c r="E7" s="28">
        <f>IFERROR(VLOOKUP(D7,Customers!$A$2:$K$11,2,FALSE),"")</f>
        <v/>
      </c>
      <c r="F7" s="28" t="inlineStr">
        <is>
          <t>Los Angeles</t>
        </is>
      </c>
      <c r="G7" s="26" t="inlineStr">
        <is>
          <t>CA</t>
        </is>
      </c>
      <c r="H7" s="28" t="inlineStr">
        <is>
          <t>Sewer Line Inspection</t>
        </is>
      </c>
      <c r="I7" s="28" t="inlineStr">
        <is>
          <t>Camera inspection of main sewer line</t>
        </is>
      </c>
      <c r="J7" s="47" t="n">
        <v>650</v>
      </c>
      <c r="K7" s="29" t="n">
        <v>0.095</v>
      </c>
      <c r="L7" s="47">
        <f>IFERROR(J7*K7,0)</f>
        <v/>
      </c>
      <c r="M7" s="47" t="n">
        <v>0</v>
      </c>
      <c r="N7" s="47">
        <f>IFERROR(J7+L7-M7,0)</f>
        <v/>
      </c>
      <c r="O7" s="47" t="n">
        <v>711.75</v>
      </c>
      <c r="P7" s="47">
        <f>IFERROR(N7-O7,0)</f>
        <v/>
      </c>
      <c r="Q7" s="26">
        <f>IF(P7&lt;=0,"Paid",IF(TODAY()&gt;C7,"Past Due","Open"))</f>
        <v/>
      </c>
      <c r="R7" s="26" t="inlineStr">
        <is>
          <t>ACH Transfer</t>
        </is>
      </c>
      <c r="S7" s="28" t="inlineStr">
        <is>
          <t>Dave Nguyen</t>
        </is>
      </c>
      <c r="T7" s="28" t="inlineStr">
        <is>
          <t>1920 Griffith Park Blvd, Los Angeles, CA 90039</t>
        </is>
      </c>
    </row>
    <row r="8">
      <c r="A8" s="22" t="inlineStr">
        <is>
          <t>INV-2026-007</t>
        </is>
      </c>
      <c r="B8" s="50" t="n">
        <v>46197</v>
      </c>
      <c r="C8" s="50" t="n">
        <v>46227</v>
      </c>
      <c r="D8" s="22" t="inlineStr">
        <is>
          <t>CUST-005</t>
        </is>
      </c>
      <c r="E8" s="24">
        <f>IFERROR(VLOOKUP(D8,Customers!$A$2:$K$11,2,FALSE),"")</f>
        <v/>
      </c>
      <c r="F8" s="24" t="inlineStr">
        <is>
          <t>San Antonio</t>
        </is>
      </c>
      <c r="G8" s="22" t="inlineStr">
        <is>
          <t>TX</t>
        </is>
      </c>
      <c r="H8" s="24" t="inlineStr">
        <is>
          <t>Faucet Installation</t>
        </is>
      </c>
      <c r="I8" s="24" t="inlineStr">
        <is>
          <t>Installed kitchen faucet and shutoff valves</t>
        </is>
      </c>
      <c r="J8" s="46" t="n">
        <v>240</v>
      </c>
      <c r="K8" s="25" t="n">
        <v>0.0825</v>
      </c>
      <c r="L8" s="46">
        <f>IFERROR(J8*K8,0)</f>
        <v/>
      </c>
      <c r="M8" s="46" t="n">
        <v>0</v>
      </c>
      <c r="N8" s="46">
        <f>IFERROR(J8+L8-M8,0)</f>
        <v/>
      </c>
      <c r="O8" s="46" t="n">
        <v>100</v>
      </c>
      <c r="P8" s="46">
        <f>IFERROR(N8-O8,0)</f>
        <v/>
      </c>
      <c r="Q8" s="22">
        <f>IF(P8&lt;=0,"Paid",IF(TODAY()&gt;C8,"Past Due","Open"))</f>
        <v/>
      </c>
      <c r="R8" s="22" t="inlineStr">
        <is>
          <t>Zelle</t>
        </is>
      </c>
      <c r="S8" s="24" t="inlineStr">
        <is>
          <t>Carlos Reyes</t>
        </is>
      </c>
      <c r="T8" s="24" t="inlineStr">
        <is>
          <t>311 Mission Trail, San Antonio, TX 78210</t>
        </is>
      </c>
    </row>
    <row r="9">
      <c r="A9" s="26" t="inlineStr">
        <is>
          <t>INV-2026-008</t>
        </is>
      </c>
      <c r="B9" s="51" t="n">
        <v>46217</v>
      </c>
      <c r="C9" s="51" t="n">
        <v>46262</v>
      </c>
      <c r="D9" s="26" t="inlineStr">
        <is>
          <t>CUST-009</t>
        </is>
      </c>
      <c r="E9" s="28">
        <f>IFERROR(VLOOKUP(D9,Customers!$A$2:$K$11,2,FALSE),"")</f>
        <v/>
      </c>
      <c r="F9" s="28" t="inlineStr">
        <is>
          <t>Philadelphia</t>
        </is>
      </c>
      <c r="G9" s="26" t="inlineStr">
        <is>
          <t>PA</t>
        </is>
      </c>
      <c r="H9" s="28" t="inlineStr">
        <is>
          <t>Emergency Pipe Repair</t>
        </is>
      </c>
      <c r="I9" s="28" t="inlineStr">
        <is>
          <t>Replaced burst copper line in basement</t>
        </is>
      </c>
      <c r="J9" s="47" t="n">
        <v>2890</v>
      </c>
      <c r="K9" s="29" t="n">
        <v>0.06</v>
      </c>
      <c r="L9" s="47">
        <f>IFERROR(J9*K9,0)</f>
        <v/>
      </c>
      <c r="M9" s="47" t="n">
        <v>0</v>
      </c>
      <c r="N9" s="47">
        <f>IFERROR(J9+L9-M9,0)</f>
        <v/>
      </c>
      <c r="O9" s="47" t="n">
        <v>2000</v>
      </c>
      <c r="P9" s="47">
        <f>IFERROR(N9-O9,0)</f>
        <v/>
      </c>
      <c r="Q9" s="26">
        <f>IF(P9&lt;=0,"Paid",IF(TODAY()&gt;C9,"Past Due","Open"))</f>
        <v/>
      </c>
      <c r="R9" s="26" t="inlineStr">
        <is>
          <t>Credit Card</t>
        </is>
      </c>
      <c r="S9" s="28" t="inlineStr">
        <is>
          <t>Ben Foster</t>
        </is>
      </c>
      <c r="T9" s="28" t="inlineStr">
        <is>
          <t>1620 Pine St, Philadelphia, PA 19103</t>
        </is>
      </c>
    </row>
    <row r="10">
      <c r="A10" s="22" t="inlineStr">
        <is>
          <t>INV-2026-009</t>
        </is>
      </c>
      <c r="B10" s="50" t="n">
        <v>46237</v>
      </c>
      <c r="C10" s="50" t="n">
        <v>46267</v>
      </c>
      <c r="D10" s="22" t="inlineStr">
        <is>
          <t>CUST-007</t>
        </is>
      </c>
      <c r="E10" s="24">
        <f>IFERROR(VLOOKUP(D10,Customers!$A$2:$K$11,2,FALSE),"")</f>
        <v/>
      </c>
      <c r="F10" s="24" t="inlineStr">
        <is>
          <t>Seattle</t>
        </is>
      </c>
      <c r="G10" s="22" t="inlineStr">
        <is>
          <t>WA</t>
        </is>
      </c>
      <c r="H10" s="24" t="inlineStr">
        <is>
          <t>Tankless Water Heater Install</t>
        </is>
      </c>
      <c r="I10" s="24" t="inlineStr">
        <is>
          <t>Installed tankless water heater and venting</t>
        </is>
      </c>
      <c r="J10" s="46" t="n">
        <v>2950</v>
      </c>
      <c r="K10" s="25" t="n">
        <v>0.101</v>
      </c>
      <c r="L10" s="46">
        <f>IFERROR(J10*K10,0)</f>
        <v/>
      </c>
      <c r="M10" s="46" t="n">
        <v>0</v>
      </c>
      <c r="N10" s="46">
        <f>IFERROR(J10+L10-M10,0)</f>
        <v/>
      </c>
      <c r="O10" s="46" t="n">
        <v>0</v>
      </c>
      <c r="P10" s="46">
        <f>IFERROR(N10-O10,0)</f>
        <v/>
      </c>
      <c r="Q10" s="22">
        <f>IF(P10&lt;=0,"Paid",IF(TODAY()&gt;C10,"Past Due","Open"))</f>
        <v/>
      </c>
      <c r="R10" s="22" t="inlineStr"/>
      <c r="S10" s="24" t="inlineStr">
        <is>
          <t>Dave Nguyen</t>
        </is>
      </c>
      <c r="T10" s="24" t="inlineStr">
        <is>
          <t>5410 Greenwood Ave N, Seattle, WA 98103</t>
        </is>
      </c>
    </row>
    <row r="11">
      <c r="A11" s="26" t="inlineStr">
        <is>
          <t>INV-2026-010</t>
        </is>
      </c>
      <c r="B11" s="51" t="n">
        <v>46255</v>
      </c>
      <c r="C11" s="51" t="n">
        <v>46285</v>
      </c>
      <c r="D11" s="26" t="inlineStr">
        <is>
          <t>CUST-010</t>
        </is>
      </c>
      <c r="E11" s="28">
        <f>IFERROR(VLOOKUP(D11,Customers!$A$2:$K$11,2,FALSE),"")</f>
        <v/>
      </c>
      <c r="F11" s="28" t="inlineStr">
        <is>
          <t>New York</t>
        </is>
      </c>
      <c r="G11" s="26" t="inlineStr">
        <is>
          <t>NY</t>
        </is>
      </c>
      <c r="H11" s="28" t="inlineStr">
        <is>
          <t>Bathroom Repipe</t>
        </is>
      </c>
      <c r="I11" s="28" t="inlineStr">
        <is>
          <t>Repiped bathroom hot and cold supply lines</t>
        </is>
      </c>
      <c r="J11" s="47" t="n">
        <v>1180</v>
      </c>
      <c r="K11" s="29" t="n">
        <v>0.08875</v>
      </c>
      <c r="L11" s="47">
        <f>IFERROR(J11*K11,0)</f>
        <v/>
      </c>
      <c r="M11" s="47" t="n">
        <v>25</v>
      </c>
      <c r="N11" s="47">
        <f>IFERROR(J11+L11-M11,0)</f>
        <v/>
      </c>
      <c r="O11" s="47" t="n">
        <v>500</v>
      </c>
      <c r="P11" s="47">
        <f>IFERROR(N11-O11,0)</f>
        <v/>
      </c>
      <c r="Q11" s="26">
        <f>IF(P11&lt;=0,"Paid",IF(TODAY()&gt;C11,"Past Due","Open"))</f>
        <v/>
      </c>
      <c r="R11" s="26" t="inlineStr">
        <is>
          <t>Check</t>
        </is>
      </c>
      <c r="S11" s="28" t="inlineStr">
        <is>
          <t>Tom Alvarez</t>
        </is>
      </c>
      <c r="T11" s="28" t="inlineStr">
        <is>
          <t>88 Bedford St, New York, NY 10014</t>
        </is>
      </c>
    </row>
  </sheetData>
  <conditionalFormatting sqref="Q2:Q11">
    <cfRule type="expression" priority="1" dxfId="0" stopIfTrue="1">
      <formula>$Q2="Paid"</formula>
    </cfRule>
    <cfRule type="expression" priority="2" dxfId="1" stopIfTrue="1">
      <formula>$Q2="Past Due"</formula>
    </cfRule>
  </conditionalFormatting>
  <conditionalFormatting sqref="P2:P11">
    <cfRule type="expression" priority="3" dxfId="1" stopIfTrue="1">
      <formula>AND($P2&gt;0,$Q2="Past Due")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5" customWidth="1" min="3" max="3"/>
    <col width="22" customWidth="1" min="4" max="4"/>
    <col width="24" customWidth="1" min="5" max="5"/>
    <col width="13" customWidth="1" min="6" max="6"/>
    <col width="8" customWidth="1" min="7" max="7"/>
    <col width="10" customWidth="1" min="8" max="8"/>
    <col width="36" customWidth="1" min="9" max="9"/>
    <col width="13" customWidth="1" min="10" max="10"/>
    <col width="26" customWidth="1" min="11" max="11"/>
  </cols>
  <sheetData>
    <row r="1">
      <c r="A1" s="8" t="inlineStr">
        <is>
          <t>Customer ID</t>
        </is>
      </c>
      <c r="B1" s="8" t="inlineStr">
        <is>
          <t>Customer Name</t>
        </is>
      </c>
      <c r="C1" s="8" t="inlineStr">
        <is>
          <t>Contact Phone</t>
        </is>
      </c>
      <c r="D1" s="8" t="inlineStr">
        <is>
          <t>Email</t>
        </is>
      </c>
      <c r="E1" s="8" t="inlineStr">
        <is>
          <t>Billing Address</t>
        </is>
      </c>
      <c r="F1" s="8" t="inlineStr">
        <is>
          <t>City</t>
        </is>
      </c>
      <c r="G1" s="8" t="inlineStr">
        <is>
          <t>State</t>
        </is>
      </c>
      <c r="H1" s="8" t="inlineStr">
        <is>
          <t>ZIP Code</t>
        </is>
      </c>
      <c r="I1" s="8" t="inlineStr">
        <is>
          <t>Service Address</t>
        </is>
      </c>
      <c r="J1" s="8" t="inlineStr">
        <is>
          <t>Customer Type</t>
        </is>
      </c>
      <c r="K1" s="8" t="inlineStr">
        <is>
          <t>Notes</t>
        </is>
      </c>
    </row>
    <row r="2">
      <c r="A2" s="24" t="inlineStr">
        <is>
          <t>CUST-001</t>
        </is>
      </c>
      <c r="B2" s="24" t="inlineStr">
        <is>
          <t>James Carter</t>
        </is>
      </c>
      <c r="C2" s="24" t="inlineStr">
        <is>
          <t>(512) 555-0143</t>
        </is>
      </c>
      <c r="D2" s="24" t="inlineStr">
        <is>
          <t>jcarter@mail.com</t>
        </is>
      </c>
      <c r="E2" s="24" t="inlineStr">
        <is>
          <t>1420 Pecan Grove Ln</t>
        </is>
      </c>
      <c r="F2" s="24" t="inlineStr">
        <is>
          <t>Austin</t>
        </is>
      </c>
      <c r="G2" s="24" t="inlineStr">
        <is>
          <t>TX</t>
        </is>
      </c>
      <c r="H2" s="24" t="inlineStr">
        <is>
          <t>78704</t>
        </is>
      </c>
      <c r="I2" s="24" t="inlineStr">
        <is>
          <t>1420 Pecan Grove Ln, Austin, TX 78704</t>
        </is>
      </c>
      <c r="J2" s="24" t="inlineStr">
        <is>
          <t>Residential</t>
        </is>
      </c>
      <c r="K2" s="24" t="inlineStr">
        <is>
          <t>Prefers email invoicing</t>
        </is>
      </c>
    </row>
    <row r="3">
      <c r="A3" s="28" t="inlineStr">
        <is>
          <t>CUST-002</t>
        </is>
      </c>
      <c r="B3" s="28" t="inlineStr">
        <is>
          <t>Emily Rodriguez</t>
        </is>
      </c>
      <c r="C3" s="28" t="inlineStr">
        <is>
          <t>(214) 555-0177</t>
        </is>
      </c>
      <c r="D3" s="28" t="inlineStr">
        <is>
          <t>emily.rod@mail.com</t>
        </is>
      </c>
      <c r="E3" s="28" t="inlineStr">
        <is>
          <t>2210 Swiss Ave</t>
        </is>
      </c>
      <c r="F3" s="28" t="inlineStr">
        <is>
          <t>Dallas</t>
        </is>
      </c>
      <c r="G3" s="28" t="inlineStr">
        <is>
          <t>TX</t>
        </is>
      </c>
      <c r="H3" s="28" t="inlineStr">
        <is>
          <t>75204</t>
        </is>
      </c>
      <c r="I3" s="28" t="inlineStr">
        <is>
          <t>2210 Swiss Ave, Dallas, TX 75204</t>
        </is>
      </c>
      <c r="J3" s="28" t="inlineStr">
        <is>
          <t>Residential</t>
        </is>
      </c>
      <c r="K3" s="28" t="inlineStr">
        <is>
          <t>Repeat customer</t>
        </is>
      </c>
    </row>
    <row r="4">
      <c r="A4" s="24" t="inlineStr">
        <is>
          <t>CUST-003</t>
        </is>
      </c>
      <c r="B4" s="24" t="inlineStr">
        <is>
          <t>Michael Johnson</t>
        </is>
      </c>
      <c r="C4" s="24" t="inlineStr">
        <is>
          <t>(713) 555-0109</t>
        </is>
      </c>
      <c r="D4" s="24" t="inlineStr">
        <is>
          <t>mjohnson@mail.com</t>
        </is>
      </c>
      <c r="E4" s="24" t="inlineStr">
        <is>
          <t>8815 Bayou Bend Dr</t>
        </is>
      </c>
      <c r="F4" s="24" t="inlineStr">
        <is>
          <t>Houston</t>
        </is>
      </c>
      <c r="G4" s="24" t="inlineStr">
        <is>
          <t>TX</t>
        </is>
      </c>
      <c r="H4" s="24" t="inlineStr">
        <is>
          <t>77024</t>
        </is>
      </c>
      <c r="I4" s="24" t="inlineStr">
        <is>
          <t>8815 Bayou Bend Dr, Houston, TX 77024</t>
        </is>
      </c>
      <c r="J4" s="24" t="inlineStr">
        <is>
          <t>Residential</t>
        </is>
      </c>
      <c r="K4" s="24" t="inlineStr"/>
    </row>
    <row r="5">
      <c r="A5" s="28" t="inlineStr">
        <is>
          <t>CUST-004</t>
        </is>
      </c>
      <c r="B5" s="28" t="inlineStr">
        <is>
          <t>Ashley Williams</t>
        </is>
      </c>
      <c r="C5" s="28" t="inlineStr">
        <is>
          <t>(602) 555-0161</t>
        </is>
      </c>
      <c r="D5" s="28" t="inlineStr">
        <is>
          <t>ashley.w@mail.com</t>
        </is>
      </c>
      <c r="E5" s="28" t="inlineStr">
        <is>
          <t>3801 N 24th St</t>
        </is>
      </c>
      <c r="F5" s="28" t="inlineStr">
        <is>
          <t>Phoenix</t>
        </is>
      </c>
      <c r="G5" s="28" t="inlineStr">
        <is>
          <t>AZ</t>
        </is>
      </c>
      <c r="H5" s="28" t="inlineStr">
        <is>
          <t>85016</t>
        </is>
      </c>
      <c r="I5" s="28" t="inlineStr">
        <is>
          <t>3801 N 24th St, Phoenix, AZ 85016</t>
        </is>
      </c>
      <c r="J5" s="28" t="inlineStr">
        <is>
          <t>Residential</t>
        </is>
      </c>
      <c r="K5" s="28" t="inlineStr">
        <is>
          <t>Gate code 4412</t>
        </is>
      </c>
    </row>
    <row r="6">
      <c r="A6" s="24" t="inlineStr">
        <is>
          <t>CUST-005</t>
        </is>
      </c>
      <c r="B6" s="24" t="inlineStr">
        <is>
          <t>David Brown</t>
        </is>
      </c>
      <c r="C6" s="24" t="inlineStr">
        <is>
          <t>(210) 555-0128</t>
        </is>
      </c>
      <c r="D6" s="24" t="inlineStr">
        <is>
          <t>dbrown@mail.com</t>
        </is>
      </c>
      <c r="E6" s="24" t="inlineStr">
        <is>
          <t>311 Mission Trail</t>
        </is>
      </c>
      <c r="F6" s="24" t="inlineStr">
        <is>
          <t>San Antonio</t>
        </is>
      </c>
      <c r="G6" s="24" t="inlineStr">
        <is>
          <t>TX</t>
        </is>
      </c>
      <c r="H6" s="24" t="inlineStr">
        <is>
          <t>78210</t>
        </is>
      </c>
      <c r="I6" s="24" t="inlineStr">
        <is>
          <t>311 Mission Trail, San Antonio, TX 78210</t>
        </is>
      </c>
      <c r="J6" s="24" t="inlineStr">
        <is>
          <t>Residential</t>
        </is>
      </c>
      <c r="K6" s="24" t="inlineStr"/>
    </row>
    <row r="7">
      <c r="A7" s="28" t="inlineStr">
        <is>
          <t>CUST-006</t>
        </is>
      </c>
      <c r="B7" s="28" t="inlineStr">
        <is>
          <t>Jessica Davis</t>
        </is>
      </c>
      <c r="C7" s="28" t="inlineStr">
        <is>
          <t>(312) 555-0184</t>
        </is>
      </c>
      <c r="D7" s="28" t="inlineStr">
        <is>
          <t>jess.davis@mail.com</t>
        </is>
      </c>
      <c r="E7" s="28" t="inlineStr">
        <is>
          <t>4550 N Clark St</t>
        </is>
      </c>
      <c r="F7" s="28" t="inlineStr">
        <is>
          <t>Chicago</t>
        </is>
      </c>
      <c r="G7" s="28" t="inlineStr">
        <is>
          <t>IL</t>
        </is>
      </c>
      <c r="H7" s="28" t="inlineStr">
        <is>
          <t>60640</t>
        </is>
      </c>
      <c r="I7" s="28" t="inlineStr">
        <is>
          <t>4550 N Clark St, Chicago, IL 60640</t>
        </is>
      </c>
      <c r="J7" s="28" t="inlineStr">
        <is>
          <t>Commercial</t>
        </is>
      </c>
      <c r="K7" s="28" t="inlineStr">
        <is>
          <t>Restaurant account</t>
        </is>
      </c>
    </row>
    <row r="8">
      <c r="A8" s="24" t="inlineStr">
        <is>
          <t>CUST-007</t>
        </is>
      </c>
      <c r="B8" s="24" t="inlineStr">
        <is>
          <t>Chris Miller</t>
        </is>
      </c>
      <c r="C8" s="24" t="inlineStr">
        <is>
          <t>(206) 555-0196</t>
        </is>
      </c>
      <c r="D8" s="24" t="inlineStr">
        <is>
          <t>chris.miller@mail.com</t>
        </is>
      </c>
      <c r="E8" s="24" t="inlineStr">
        <is>
          <t>5410 Greenwood Ave N</t>
        </is>
      </c>
      <c r="F8" s="24" t="inlineStr">
        <is>
          <t>Seattle</t>
        </is>
      </c>
      <c r="G8" s="24" t="inlineStr">
        <is>
          <t>WA</t>
        </is>
      </c>
      <c r="H8" s="24" t="inlineStr">
        <is>
          <t>98103</t>
        </is>
      </c>
      <c r="I8" s="24" t="inlineStr">
        <is>
          <t>5410 Greenwood Ave N, Seattle, WA 98103</t>
        </is>
      </c>
      <c r="J8" s="24" t="inlineStr">
        <is>
          <t>Residential</t>
        </is>
      </c>
      <c r="K8" s="24" t="inlineStr"/>
    </row>
    <row r="9">
      <c r="A9" s="28" t="inlineStr">
        <is>
          <t>CUST-008</t>
        </is>
      </c>
      <c r="B9" s="28" t="inlineStr">
        <is>
          <t>Sarah Wilson</t>
        </is>
      </c>
      <c r="C9" s="28" t="inlineStr">
        <is>
          <t>(323) 555-0112</t>
        </is>
      </c>
      <c r="D9" s="28" t="inlineStr">
        <is>
          <t>sarah.wilson@mail.com</t>
        </is>
      </c>
      <c r="E9" s="28" t="inlineStr">
        <is>
          <t>1920 Griffith Park Blvd</t>
        </is>
      </c>
      <c r="F9" s="28" t="inlineStr">
        <is>
          <t>Los Angeles</t>
        </is>
      </c>
      <c r="G9" s="28" t="inlineStr">
        <is>
          <t>CA</t>
        </is>
      </c>
      <c r="H9" s="28" t="inlineStr">
        <is>
          <t>90039</t>
        </is>
      </c>
      <c r="I9" s="28" t="inlineStr">
        <is>
          <t>1920 Griffith Park Blvd, Los Angeles, CA 90039</t>
        </is>
      </c>
      <c r="J9" s="28" t="inlineStr">
        <is>
          <t>Residential</t>
        </is>
      </c>
      <c r="K9" s="28" t="inlineStr">
        <is>
          <t>HOA approval required</t>
        </is>
      </c>
    </row>
    <row r="10">
      <c r="A10" s="24" t="inlineStr">
        <is>
          <t>CUST-009</t>
        </is>
      </c>
      <c r="B10" s="24" t="inlineStr">
        <is>
          <t>Robert Moore</t>
        </is>
      </c>
      <c r="C10" s="24" t="inlineStr">
        <is>
          <t>(215) 555-0135</t>
        </is>
      </c>
      <c r="D10" s="24" t="inlineStr">
        <is>
          <t>rmoore@mail.com</t>
        </is>
      </c>
      <c r="E10" s="24" t="inlineStr">
        <is>
          <t>1620 Pine St</t>
        </is>
      </c>
      <c r="F10" s="24" t="inlineStr">
        <is>
          <t>Philadelphia</t>
        </is>
      </c>
      <c r="G10" s="24" t="inlineStr">
        <is>
          <t>PA</t>
        </is>
      </c>
      <c r="H10" s="24" t="inlineStr">
        <is>
          <t>19103</t>
        </is>
      </c>
      <c r="I10" s="24" t="inlineStr">
        <is>
          <t>1620 Pine St, Philadelphia, PA 19103</t>
        </is>
      </c>
      <c r="J10" s="24" t="inlineStr">
        <is>
          <t>Commercial</t>
        </is>
      </c>
      <c r="K10" s="24" t="inlineStr">
        <is>
          <t>Property manager on file</t>
        </is>
      </c>
    </row>
    <row r="11">
      <c r="A11" s="28" t="inlineStr">
        <is>
          <t>CUST-010</t>
        </is>
      </c>
      <c r="B11" s="28" t="inlineStr">
        <is>
          <t>Amanda Taylor</t>
        </is>
      </c>
      <c r="C11" s="28" t="inlineStr">
        <is>
          <t>(212) 555-0159</t>
        </is>
      </c>
      <c r="D11" s="28" t="inlineStr">
        <is>
          <t>amanda.t@mail.com</t>
        </is>
      </c>
      <c r="E11" s="28" t="inlineStr">
        <is>
          <t>88 Bedford St</t>
        </is>
      </c>
      <c r="F11" s="28" t="inlineStr">
        <is>
          <t>New York</t>
        </is>
      </c>
      <c r="G11" s="28" t="inlineStr">
        <is>
          <t>NY</t>
        </is>
      </c>
      <c r="H11" s="28" t="inlineStr">
        <is>
          <t>10014</t>
        </is>
      </c>
      <c r="I11" s="28" t="inlineStr">
        <is>
          <t>88 Bedford St, New York, NY 10014</t>
        </is>
      </c>
      <c r="J11" s="28" t="inlineStr">
        <is>
          <t>Residential</t>
        </is>
      </c>
      <c r="K11" s="28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BUSINESS SUMMARY - PLUMBING INVOICES</t>
        </is>
      </c>
    </row>
    <row r="2"/>
    <row r="3">
      <c r="A3" s="3" t="inlineStr">
        <is>
          <t>Key Metrics</t>
        </is>
      </c>
      <c r="B3" s="3" t="inlineStr"/>
    </row>
    <row r="4">
      <c r="A4" s="30" t="inlineStr">
        <is>
          <t>Total Invoiced</t>
        </is>
      </c>
      <c r="B4" s="52">
        <f>SUM('Invoice Data'!$N$2:$N$11)</f>
        <v/>
      </c>
    </row>
    <row r="5">
      <c r="A5" s="32" t="inlineStr">
        <is>
          <t>Total Collected</t>
        </is>
      </c>
      <c r="B5" s="53">
        <f>SUM('Invoice Data'!$O$2:$O$11)</f>
        <v/>
      </c>
    </row>
    <row r="6">
      <c r="A6" s="30" t="inlineStr">
        <is>
          <t>Outstanding Balance</t>
        </is>
      </c>
      <c r="B6" s="54">
        <f>SUM('Invoice Data'!$P$2:$P$11)</f>
        <v/>
      </c>
    </row>
    <row r="7">
      <c r="A7" s="32" t="inlineStr">
        <is>
          <t>Average Invoice</t>
        </is>
      </c>
      <c r="B7" s="55">
        <f>AVERAGE('Invoice Data'!$N$2:$N$11)</f>
        <v/>
      </c>
    </row>
    <row r="8">
      <c r="A8" s="30" t="inlineStr">
        <is>
          <t>Paid Invoice Count</t>
        </is>
      </c>
      <c r="B8" s="36">
        <f>COUNTIF('Invoice Data'!$Q$2:$Q$11,"Paid")</f>
        <v/>
      </c>
    </row>
    <row r="9">
      <c r="A9" s="32" t="inlineStr">
        <is>
          <t>Past Due Count</t>
        </is>
      </c>
      <c r="B9" s="37">
        <f>COUNTIF('Invoice Data'!$Q$2:$Q$11,"Past Due")</f>
        <v/>
      </c>
    </row>
    <row r="10">
      <c r="A10" s="30" t="inlineStr">
        <is>
          <t>Collection Rate</t>
        </is>
      </c>
      <c r="B10" s="38">
        <f>IFERROR(B5/B4,0)</f>
        <v/>
      </c>
    </row>
    <row r="11"/>
    <row r="12"/>
    <row r="13">
      <c r="A13" s="8" t="inlineStr">
        <is>
          <t>Payment Status</t>
        </is>
      </c>
      <c r="B13" s="8" t="inlineStr">
        <is>
          <t>Invoice Count</t>
        </is>
      </c>
    </row>
    <row r="14">
      <c r="A14" s="39" t="inlineStr">
        <is>
          <t>Paid</t>
        </is>
      </c>
      <c r="B14" s="40">
        <f>COUNTIF('Invoice Data'!$Q$2:$Q$11,A14)</f>
        <v/>
      </c>
    </row>
    <row r="15">
      <c r="A15" s="41" t="inlineStr">
        <is>
          <t>Open</t>
        </is>
      </c>
      <c r="B15" s="40">
        <f>COUNTIF('Invoice Data'!$Q$2:$Q$11,A15)</f>
        <v/>
      </c>
    </row>
    <row r="16">
      <c r="A16" s="42" t="inlineStr">
        <is>
          <t>Past Due</t>
        </is>
      </c>
      <c r="B16" s="40">
        <f>COUNTIF('Invoice Data'!$Q$2:$Q$11,A16)</f>
        <v/>
      </c>
    </row>
    <row r="17"/>
    <row r="18"/>
    <row r="19">
      <c r="A19" s="3" t="inlineStr">
        <is>
          <t>How to Use This Workbook</t>
        </is>
      </c>
      <c r="B19" s="3" t="inlineStr"/>
    </row>
    <row r="20">
      <c r="A20" s="43" t="inlineStr">
        <is>
          <t>1. Fill in the pale yellow fields on the Invoice sheet: invoice details, Customer ID, line items, tax rate, discount, and amount paid.</t>
        </is>
      </c>
    </row>
    <row r="21">
      <c r="A21" s="43" t="inlineStr">
        <is>
          <t>2. Customer name, address, phone, and email fill in automatically from the Customers sheet based on the Customer ID.</t>
        </is>
      </c>
    </row>
    <row r="22">
      <c r="A22" s="43" t="inlineStr">
        <is>
          <t>3. Log every invoice as a new row on the Invoice Data sheet. Sales tax, total due, balance due, and payment status calculate automatically.</t>
        </is>
      </c>
    </row>
    <row r="23">
      <c r="A23" s="43" t="inlineStr">
        <is>
          <t>4. Review business performance on this Summary sheet. Both charts update automatically from the Invoice Data rows.</t>
        </is>
      </c>
    </row>
    <row r="24">
      <c r="A24" s="43" t="inlineStr">
        <is>
          <t>5. Add new customers at the bottom of the Customers sheet using the next Customer ID (CUST-011, CUST-012, ...).</t>
        </is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2026-08-25T15:45:35Z</dcterms:created>
  <dcterms:modified xmlns:dcterms="http://purl.org/dc/terms/" xmlns:xsi="http://www.w3.org/2001/XMLSchema-instance" xsi:type="dcterms:W3CDTF">2026-08-25T15:45:35Z</dcterms:modified>
</cp:coreProperties>
</file>