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'Project Plan'!$A$1:$T$101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&quot;$&quot;#,##0.00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0E3A5B"/>
      <sz val="10"/>
    </font>
    <font>
      <name val="Aptos Display"/>
      <b val="1"/>
      <color rgb="00FFFFFF"/>
      <sz val="15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4A62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9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9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9" fontId="2" fillId="5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color rgb="000E3A5B"/>
        <sz val="10"/>
      </font>
      <fill>
        <patternFill patternType="solid">
          <fgColor rgb="00F4A6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'Dashboard'!E3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'Dashboard'!$D$4:$D$7</f>
            </numRef>
          </cat>
          <val>
            <numRef>
              <f>'Dashboard'!$E$4:$E$7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vs. Actual Cost by Phase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'Dashboard'!G9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'Dashboard'!$D$10:$D$15</f>
            </numRef>
          </cat>
          <val>
            <numRef>
              <f>'Dashboard'!$G$10:$G$15</f>
            </numRef>
          </val>
        </ser>
        <ser>
          <idx val="1"/>
          <order val="1"/>
          <tx>
            <strRef>
              <f>'Dashboard'!H9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'Dashboard'!$D$10:$D$15</f>
            </numRef>
          </cat>
          <val>
            <numRef>
              <f>'Dashboard'!$H$10:$H$15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 Phase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Milestone Due Dates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'Dashboard'!D19</f>
            </strRef>
          </tx>
          <spPr>
            <a:ln xmlns:a="http://schemas.openxmlformats.org/drawingml/2006/main">
              <a:solidFill>
                <a:srgbClr val="1A568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'Dashboard'!$A$20:$A$119</f>
            </numRef>
          </cat>
          <val>
            <numRef>
              <f>'Dashboard'!$D$20:$D$119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Milestone Sequence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Due Date</a:t>
                </a:r>
              </a:p>
            </rich>
          </tx>
        </title>
        <numFmt formatCode="mm/dd/yyyy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6" customWidth="1" min="3" max="3"/>
    <col width="30" customWidth="1" min="4" max="4"/>
    <col width="19" customWidth="1" min="5" max="5"/>
    <col width="15" customWidth="1" min="6" max="6"/>
    <col width="16" customWidth="1" min="7" max="7"/>
    <col width="13" customWidth="1" min="8" max="8"/>
    <col width="13" customWidth="1" min="9" max="9"/>
    <col width="15" customWidth="1" min="10" max="10"/>
    <col width="12" customWidth="1" min="11" max="11"/>
    <col width="14" customWidth="1" min="12" max="12"/>
    <col width="15" customWidth="1" min="13" max="13"/>
    <col width="14" customWidth="1" min="14" max="14"/>
    <col width="14" customWidth="1" min="15" max="15"/>
    <col width="14" customWidth="1" min="16" max="16"/>
    <col width="14" customWidth="1" min="17" max="17"/>
    <col width="16" customWidth="1" min="18" max="18"/>
    <col width="14" customWidth="1" min="19" max="19"/>
    <col width="34" customWidth="1" min="20" max="20"/>
    <col width="20" customWidth="1" min="21" max="21"/>
    <col width="30" customWidth="1" min="22" max="22"/>
    <col width="18" customWidth="1" min="23" max="23"/>
  </cols>
  <sheetData>
    <row r="1" ht="34" customHeight="1">
      <c r="A1" s="1" t="inlineStr">
        <is>
          <t>Task ID</t>
        </is>
      </c>
      <c r="B1" s="1" t="inlineStr">
        <is>
          <t>Task Name</t>
        </is>
      </c>
      <c r="C1" s="1" t="inlineStr">
        <is>
          <t>Project Phase</t>
        </is>
      </c>
      <c r="D1" s="1" t="inlineStr">
        <is>
          <t>Milestone</t>
        </is>
      </c>
      <c r="E1" s="1" t="inlineStr">
        <is>
          <t>Owner</t>
        </is>
      </c>
      <c r="F1" s="1" t="inlineStr">
        <is>
          <t>Department</t>
        </is>
      </c>
      <c r="G1" s="1" t="inlineStr">
        <is>
          <t>City</t>
        </is>
      </c>
      <c r="H1" s="1" t="inlineStr">
        <is>
          <t>Start Date</t>
        </is>
      </c>
      <c r="I1" s="1" t="inlineStr">
        <is>
          <t>Due Date</t>
        </is>
      </c>
      <c r="J1" s="1" t="inlineStr">
        <is>
          <t>Status</t>
        </is>
      </c>
      <c r="K1" s="1" t="inlineStr">
        <is>
          <t>Priority</t>
        </is>
      </c>
      <c r="L1" s="1" t="inlineStr">
        <is>
          <t>Completion %</t>
        </is>
      </c>
      <c r="M1" s="1" t="inlineStr">
        <is>
          <t>Planned Hours</t>
        </is>
      </c>
      <c r="N1" s="1" t="inlineStr">
        <is>
          <t>Actual Hours</t>
        </is>
      </c>
      <c r="O1" s="1" t="inlineStr">
        <is>
          <t>Budget</t>
        </is>
      </c>
      <c r="P1" s="1" t="inlineStr">
        <is>
          <t>Actual Cost</t>
        </is>
      </c>
      <c r="Q1" s="1" t="inlineStr">
        <is>
          <t>Variance</t>
        </is>
      </c>
      <c r="R1" s="1" t="inlineStr">
        <is>
          <t>Days Remaining</t>
        </is>
      </c>
      <c r="S1" s="1" t="inlineStr">
        <is>
          <t>On Track?</t>
        </is>
      </c>
      <c r="T1" s="1" t="inlineStr">
        <is>
          <t>Notes</t>
        </is>
      </c>
      <c r="U1" s="2" t="inlineStr">
        <is>
          <t>Lookup Phase</t>
        </is>
      </c>
      <c r="V1" s="2" t="inlineStr">
        <is>
          <t>Reference Milestone</t>
        </is>
      </c>
      <c r="W1" s="2" t="inlineStr">
        <is>
          <t>Reference Phase</t>
        </is>
      </c>
    </row>
    <row r="2" ht="22" customHeight="1">
      <c r="A2" s="3" t="inlineStr">
        <is>
          <t>P-001</t>
        </is>
      </c>
      <c r="B2" s="3" t="inlineStr">
        <is>
          <t>Requirements Workshop</t>
        </is>
      </c>
      <c r="C2" s="3" t="inlineStr">
        <is>
          <t>Planning</t>
        </is>
      </c>
      <c r="D2" s="3" t="inlineStr">
        <is>
          <t>Requirements Approved</t>
        </is>
      </c>
      <c r="E2" s="3" t="inlineStr">
        <is>
          <t>Emily Carter</t>
        </is>
      </c>
      <c r="F2" s="3" t="inlineStr">
        <is>
          <t>Product</t>
        </is>
      </c>
      <c r="G2" s="3" t="inlineStr">
        <is>
          <t>New York</t>
        </is>
      </c>
      <c r="H2" s="31" t="n">
        <v>46034</v>
      </c>
      <c r="I2" s="31" t="n">
        <v>46059</v>
      </c>
      <c r="J2" s="5" t="inlineStr">
        <is>
          <t>Complete</t>
        </is>
      </c>
      <c r="K2" s="5" t="inlineStr">
        <is>
          <t>High</t>
        </is>
      </c>
      <c r="L2" s="6" t="n">
        <v>1</v>
      </c>
      <c r="M2" s="32" t="n">
        <v>24</v>
      </c>
      <c r="N2" s="32" t="n">
        <v>26</v>
      </c>
      <c r="O2" s="33" t="n">
        <v>4800</v>
      </c>
      <c r="P2" s="33" t="n">
        <v>5100</v>
      </c>
      <c r="Q2" s="34">
        <f>IF(OR(A2="",P2=""),"",P2-O2)</f>
        <v/>
      </c>
      <c r="R2" s="10">
        <f>IF(OR(A2="",I2=""),"",IF(J2="Complete",0,I2-TODAY()))</f>
        <v/>
      </c>
      <c r="S2" s="11">
        <f>IF(OR(A2="",I2=""),"",IF(J2="Complete","Complete",IF(R2&lt;0,"At Risk",IF(L2&gt;=0.75,"On Track","Monitor"))))</f>
        <v/>
      </c>
      <c r="T2" s="12" t="inlineStr">
        <is>
          <t>Stakeholder requirements approved.</t>
        </is>
      </c>
      <c r="U2" s="13">
        <f>IF(D2="","",IFERROR(VLOOKUP(D2,$V$2:$W$11,2,FALSE),"Not Found"))</f>
        <v/>
      </c>
      <c r="V2" s="13" t="inlineStr">
        <is>
          <t>Requirements Approved</t>
        </is>
      </c>
      <c r="W2" s="13" t="inlineStr">
        <is>
          <t>Planning</t>
        </is>
      </c>
    </row>
    <row r="3" ht="22" customHeight="1">
      <c r="A3" s="3" t="inlineStr">
        <is>
          <t>P-002</t>
        </is>
      </c>
      <c r="B3" s="3" t="inlineStr">
        <is>
          <t>Project Charter</t>
        </is>
      </c>
      <c r="C3" s="3" t="inlineStr">
        <is>
          <t>Planning</t>
        </is>
      </c>
      <c r="D3" s="3" t="inlineStr">
        <is>
          <t>Charter Signed</t>
        </is>
      </c>
      <c r="E3" s="3" t="inlineStr">
        <is>
          <t>James Wilson</t>
        </is>
      </c>
      <c r="F3" s="3" t="inlineStr">
        <is>
          <t>PMO</t>
        </is>
      </c>
      <c r="G3" s="3" t="inlineStr">
        <is>
          <t>Chicago</t>
        </is>
      </c>
      <c r="H3" s="31" t="n">
        <v>46041</v>
      </c>
      <c r="I3" s="31" t="n">
        <v>46066</v>
      </c>
      <c r="J3" s="5" t="inlineStr">
        <is>
          <t>Complete</t>
        </is>
      </c>
      <c r="K3" s="5" t="inlineStr">
        <is>
          <t>High</t>
        </is>
      </c>
      <c r="L3" s="6" t="n">
        <v>1</v>
      </c>
      <c r="M3" s="32" t="n">
        <v>20</v>
      </c>
      <c r="N3" s="32" t="n">
        <v>18</v>
      </c>
      <c r="O3" s="33" t="n">
        <v>3500</v>
      </c>
      <c r="P3" s="33" t="n">
        <v>3200</v>
      </c>
      <c r="Q3" s="35">
        <f>IF(OR(A3="",P3=""),"",P3-O3)</f>
        <v/>
      </c>
      <c r="R3" s="15">
        <f>IF(OR(A3="",I3=""),"",IF(J3="Complete",0,I3-TODAY()))</f>
        <v/>
      </c>
      <c r="S3" s="16">
        <f>IF(OR(A3="",I3=""),"",IF(J3="Complete","Complete",IF(R3&lt;0,"At Risk",IF(L3&gt;=0.75,"On Track","Monitor"))))</f>
        <v/>
      </c>
      <c r="T3" s="12" t="inlineStr">
        <is>
          <t>Executive sponsor signed the charter.</t>
        </is>
      </c>
      <c r="U3" s="17">
        <f>IF(D3="","",IFERROR(VLOOKUP(D3,$V$2:$W$11,2,FALSE),"Not Found"))</f>
        <v/>
      </c>
      <c r="V3" s="17" t="inlineStr">
        <is>
          <t>Charter Signed</t>
        </is>
      </c>
      <c r="W3" s="17" t="inlineStr">
        <is>
          <t>Planning</t>
        </is>
      </c>
    </row>
    <row r="4" ht="22" customHeight="1">
      <c r="A4" s="3" t="inlineStr">
        <is>
          <t>P-003</t>
        </is>
      </c>
      <c r="B4" s="3" t="inlineStr">
        <is>
          <t>UX Wireframes</t>
        </is>
      </c>
      <c r="C4" s="3" t="inlineStr">
        <is>
          <t>Design</t>
        </is>
      </c>
      <c r="D4" s="3" t="inlineStr">
        <is>
          <t>Design Review Complete</t>
        </is>
      </c>
      <c r="E4" s="3" t="inlineStr">
        <is>
          <t>Ashley Martinez</t>
        </is>
      </c>
      <c r="F4" s="3" t="inlineStr">
        <is>
          <t>Design</t>
        </is>
      </c>
      <c r="G4" s="3" t="inlineStr">
        <is>
          <t>Austin</t>
        </is>
      </c>
      <c r="H4" s="31" t="n">
        <v>46083</v>
      </c>
      <c r="I4" s="31" t="n">
        <v>46108</v>
      </c>
      <c r="J4" s="5" t="inlineStr">
        <is>
          <t>Complete</t>
        </is>
      </c>
      <c r="K4" s="5" t="inlineStr">
        <is>
          <t>Medium</t>
        </is>
      </c>
      <c r="L4" s="6" t="n">
        <v>1</v>
      </c>
      <c r="M4" s="32" t="n">
        <v>48</v>
      </c>
      <c r="N4" s="32" t="n">
        <v>46</v>
      </c>
      <c r="O4" s="33" t="n">
        <v>6800</v>
      </c>
      <c r="P4" s="33" t="n">
        <v>6500</v>
      </c>
      <c r="Q4" s="34">
        <f>IF(OR(A4="",P4=""),"",P4-O4)</f>
        <v/>
      </c>
      <c r="R4" s="10">
        <f>IF(OR(A4="",I4=""),"",IF(J4="Complete",0,I4-TODAY()))</f>
        <v/>
      </c>
      <c r="S4" s="11">
        <f>IF(OR(A4="",I4=""),"",IF(J4="Complete","Complete",IF(R4&lt;0,"At Risk",IF(L4&gt;=0.75,"On Track","Monitor"))))</f>
        <v/>
      </c>
      <c r="T4" s="12" t="inlineStr">
        <is>
          <t>Reviewed wireframes incorporated into the design system.</t>
        </is>
      </c>
      <c r="U4" s="13">
        <f>IF(D4="","",IFERROR(VLOOKUP(D4,$V$2:$W$11,2,FALSE),"Not Found"))</f>
        <v/>
      </c>
      <c r="V4" s="13" t="inlineStr">
        <is>
          <t>Design Review Complete</t>
        </is>
      </c>
      <c r="W4" s="13" t="inlineStr">
        <is>
          <t>Design</t>
        </is>
      </c>
    </row>
    <row r="5" ht="22" customHeight="1">
      <c r="A5" s="3" t="inlineStr">
        <is>
          <t>P-004</t>
        </is>
      </c>
      <c r="B5" s="3" t="inlineStr">
        <is>
          <t>Technical Architecture</t>
        </is>
      </c>
      <c r="C5" s="3" t="inlineStr">
        <is>
          <t>Design</t>
        </is>
      </c>
      <c r="D5" s="3" t="inlineStr">
        <is>
          <t>Architecture Approved</t>
        </is>
      </c>
      <c r="E5" s="3" t="inlineStr">
        <is>
          <t>Michael Brown</t>
        </is>
      </c>
      <c r="F5" s="3" t="inlineStr">
        <is>
          <t>Engineering</t>
        </is>
      </c>
      <c r="G5" s="3" t="inlineStr">
        <is>
          <t>Seattle</t>
        </is>
      </c>
      <c r="H5" s="31" t="n">
        <v>46118</v>
      </c>
      <c r="I5" s="31" t="n">
        <v>46150</v>
      </c>
      <c r="J5" s="5" t="inlineStr">
        <is>
          <t>Complete</t>
        </is>
      </c>
      <c r="K5" s="5" t="inlineStr">
        <is>
          <t>High</t>
        </is>
      </c>
      <c r="L5" s="6" t="n">
        <v>1</v>
      </c>
      <c r="M5" s="32" t="n">
        <v>72</v>
      </c>
      <c r="N5" s="32" t="n">
        <v>76</v>
      </c>
      <c r="O5" s="33" t="n">
        <v>12000</v>
      </c>
      <c r="P5" s="33" t="n">
        <v>13000</v>
      </c>
      <c r="Q5" s="35">
        <f>IF(OR(A5="",P5=""),"",P5-O5)</f>
        <v/>
      </c>
      <c r="R5" s="15">
        <f>IF(OR(A5="",I5=""),"",IF(J5="Complete",0,I5-TODAY()))</f>
        <v/>
      </c>
      <c r="S5" s="16">
        <f>IF(OR(A5="",I5=""),"",IF(J5="Complete","Complete",IF(R5&lt;0,"At Risk",IF(L5&gt;=0.75,"On Track","Monitor"))))</f>
        <v/>
      </c>
      <c r="T5" s="12" t="inlineStr">
        <is>
          <t>Architecture decision record approved.</t>
        </is>
      </c>
      <c r="U5" s="17">
        <f>IF(D5="","",IFERROR(VLOOKUP(D5,$V$2:$W$11,2,FALSE),"Not Found"))</f>
        <v/>
      </c>
      <c r="V5" s="17" t="inlineStr">
        <is>
          <t>Architecture Approved</t>
        </is>
      </c>
      <c r="W5" s="17" t="inlineStr">
        <is>
          <t>Design</t>
        </is>
      </c>
    </row>
    <row r="6" ht="22" customHeight="1">
      <c r="A6" s="3" t="inlineStr">
        <is>
          <t>P-005</t>
        </is>
      </c>
      <c r="B6" s="3" t="inlineStr">
        <is>
          <t>Database Setup</t>
        </is>
      </c>
      <c r="C6" s="3" t="inlineStr">
        <is>
          <t>Development</t>
        </is>
      </c>
      <c r="D6" s="3" t="inlineStr">
        <is>
          <t>Database Ready</t>
        </is>
      </c>
      <c r="E6" s="3" t="inlineStr">
        <is>
          <t>David Johnson</t>
        </is>
      </c>
      <c r="F6" s="3" t="inlineStr">
        <is>
          <t>Engineering</t>
        </is>
      </c>
      <c r="G6" s="3" t="inlineStr">
        <is>
          <t>Dallas</t>
        </is>
      </c>
      <c r="H6" s="31" t="n">
        <v>46160</v>
      </c>
      <c r="I6" s="31" t="n">
        <v>46192</v>
      </c>
      <c r="J6" s="5" t="inlineStr">
        <is>
          <t>Complete</t>
        </is>
      </c>
      <c r="K6" s="5" t="inlineStr">
        <is>
          <t>High</t>
        </is>
      </c>
      <c r="L6" s="6" t="n">
        <v>1</v>
      </c>
      <c r="M6" s="32" t="n">
        <v>56</v>
      </c>
      <c r="N6" s="32" t="n">
        <v>54</v>
      </c>
      <c r="O6" s="33" t="n">
        <v>8500</v>
      </c>
      <c r="P6" s="33" t="n">
        <v>8100</v>
      </c>
      <c r="Q6" s="34">
        <f>IF(OR(A6="",P6=""),"",P6-O6)</f>
        <v/>
      </c>
      <c r="R6" s="10">
        <f>IF(OR(A6="",I6=""),"",IF(J6="Complete",0,I6-TODAY()))</f>
        <v/>
      </c>
      <c r="S6" s="11">
        <f>IF(OR(A6="",I6=""),"",IF(J6="Complete","Complete",IF(R6&lt;0,"At Risk",IF(L6&gt;=0.75,"On Track","Monitor"))))</f>
        <v/>
      </c>
      <c r="T6" s="12" t="inlineStr">
        <is>
          <t>Production database environment is ready.</t>
        </is>
      </c>
      <c r="U6" s="13">
        <f>IF(D6="","",IFERROR(VLOOKUP(D6,$V$2:$W$11,2,FALSE),"Not Found"))</f>
        <v/>
      </c>
      <c r="V6" s="13" t="inlineStr">
        <is>
          <t>Database Ready</t>
        </is>
      </c>
      <c r="W6" s="13" t="inlineStr">
        <is>
          <t>Development</t>
        </is>
      </c>
    </row>
    <row r="7" ht="22" customHeight="1">
      <c r="A7" s="3" t="inlineStr">
        <is>
          <t>P-006</t>
        </is>
      </c>
      <c r="B7" s="3" t="inlineStr">
        <is>
          <t>API Development</t>
        </is>
      </c>
      <c r="C7" s="3" t="inlineStr">
        <is>
          <t>Development</t>
        </is>
      </c>
      <c r="D7" s="3" t="inlineStr">
        <is>
          <t>API Beta Complete</t>
        </is>
      </c>
      <c r="E7" s="3" t="inlineStr">
        <is>
          <t>Chris Davis</t>
        </is>
      </c>
      <c r="F7" s="3" t="inlineStr">
        <is>
          <t>Engineering</t>
        </is>
      </c>
      <c r="G7" s="3" t="inlineStr">
        <is>
          <t>Houston</t>
        </is>
      </c>
      <c r="H7" s="31" t="n">
        <v>46188</v>
      </c>
      <c r="I7" s="31" t="n">
        <v>46234</v>
      </c>
      <c r="J7" s="5" t="inlineStr">
        <is>
          <t>In Progress</t>
        </is>
      </c>
      <c r="K7" s="5" t="inlineStr">
        <is>
          <t>High</t>
        </is>
      </c>
      <c r="L7" s="6" t="n">
        <v>0.65</v>
      </c>
      <c r="M7" s="32" t="n">
        <v>140</v>
      </c>
      <c r="N7" s="32" t="n">
        <v>128</v>
      </c>
      <c r="O7" s="33" t="n">
        <v>18000</v>
      </c>
      <c r="P7" s="33" t="n">
        <v>16600</v>
      </c>
      <c r="Q7" s="35">
        <f>IF(OR(A7="",P7=""),"",P7-O7)</f>
        <v/>
      </c>
      <c r="R7" s="15">
        <f>IF(OR(A7="",I7=""),"",IF(J7="Complete",0,I7-TODAY()))</f>
        <v/>
      </c>
      <c r="S7" s="16">
        <f>IF(OR(A7="",I7=""),"",IF(J7="Complete","Complete",IF(R7&lt;0,"At Risk",IF(L7&gt;=0.75,"On Track","Monitor"))))</f>
        <v/>
      </c>
      <c r="T7" s="12" t="inlineStr">
        <is>
          <t>Two endpoint groups remain under integration testing.</t>
        </is>
      </c>
      <c r="U7" s="17">
        <f>IF(D7="","",IFERROR(VLOOKUP(D7,$V$2:$W$11,2,FALSE),"Not Found"))</f>
        <v/>
      </c>
      <c r="V7" s="17" t="inlineStr">
        <is>
          <t>API Beta Complete</t>
        </is>
      </c>
      <c r="W7" s="17" t="inlineStr">
        <is>
          <t>Development</t>
        </is>
      </c>
    </row>
    <row r="8" ht="22" customHeight="1">
      <c r="A8" s="3" t="inlineStr">
        <is>
          <t>P-007</t>
        </is>
      </c>
      <c r="B8" s="3" t="inlineStr">
        <is>
          <t>User Acceptance Testing</t>
        </is>
      </c>
      <c r="C8" s="3" t="inlineStr">
        <is>
          <t>Testing</t>
        </is>
      </c>
      <c r="D8" s="3" t="inlineStr">
        <is>
          <t>UAT Sign-Off</t>
        </is>
      </c>
      <c r="E8" s="3" t="inlineStr">
        <is>
          <t>Jessica Miller</t>
        </is>
      </c>
      <c r="F8" s="3" t="inlineStr">
        <is>
          <t>QA</t>
        </is>
      </c>
      <c r="G8" s="3" t="inlineStr">
        <is>
          <t>Los Angeles</t>
        </is>
      </c>
      <c r="H8" s="31" t="n">
        <v>46237</v>
      </c>
      <c r="I8" s="31" t="n">
        <v>46283</v>
      </c>
      <c r="J8" s="5" t="inlineStr">
        <is>
          <t>In Progress</t>
        </is>
      </c>
      <c r="K8" s="5" t="inlineStr">
        <is>
          <t>High</t>
        </is>
      </c>
      <c r="L8" s="6" t="n">
        <v>0.8</v>
      </c>
      <c r="M8" s="32" t="n">
        <v>96</v>
      </c>
      <c r="N8" s="32" t="n">
        <v>74</v>
      </c>
      <c r="O8" s="33" t="n">
        <v>11000</v>
      </c>
      <c r="P8" s="33" t="n">
        <v>7600</v>
      </c>
      <c r="Q8" s="34">
        <f>IF(OR(A8="",P8=""),"",P8-O8)</f>
        <v/>
      </c>
      <c r="R8" s="10">
        <f>IF(OR(A8="",I8=""),"",IF(J8="Complete",0,I8-TODAY()))</f>
        <v/>
      </c>
      <c r="S8" s="11">
        <f>IF(OR(A8="",I8=""),"",IF(J8="Complete","Complete",IF(R8&lt;0,"At Risk",IF(L8&gt;=0.75,"On Track","Monitor"))))</f>
        <v/>
      </c>
      <c r="T8" s="12" t="inlineStr">
        <is>
          <t>Business testers are validating final workflows.</t>
        </is>
      </c>
      <c r="U8" s="13">
        <f>IF(D8="","",IFERROR(VLOOKUP(D8,$V$2:$W$11,2,FALSE),"Not Found"))</f>
        <v/>
      </c>
      <c r="V8" s="13" t="inlineStr">
        <is>
          <t>UAT Sign-Off</t>
        </is>
      </c>
      <c r="W8" s="13" t="inlineStr">
        <is>
          <t>Testing</t>
        </is>
      </c>
    </row>
    <row r="9" ht="22" customHeight="1">
      <c r="A9" s="3" t="inlineStr">
        <is>
          <t>P-008</t>
        </is>
      </c>
      <c r="B9" s="3" t="inlineStr">
        <is>
          <t>Training Materials</t>
        </is>
      </c>
      <c r="C9" s="3" t="inlineStr">
        <is>
          <t>Launch</t>
        </is>
      </c>
      <c r="D9" s="3" t="inlineStr">
        <is>
          <t>Training Complete</t>
        </is>
      </c>
      <c r="E9" s="3" t="inlineStr">
        <is>
          <t>Sarah Anderson</t>
        </is>
      </c>
      <c r="F9" s="3" t="inlineStr">
        <is>
          <t>Operations</t>
        </is>
      </c>
      <c r="G9" s="3" t="inlineStr">
        <is>
          <t>Phoenix</t>
        </is>
      </c>
      <c r="H9" s="31" t="n">
        <v>46258</v>
      </c>
      <c r="I9" s="31" t="n">
        <v>46297</v>
      </c>
      <c r="J9" s="5" t="inlineStr">
        <is>
          <t>In Progress</t>
        </is>
      </c>
      <c r="K9" s="5" t="inlineStr">
        <is>
          <t>Medium</t>
        </is>
      </c>
      <c r="L9" s="6" t="n">
        <v>0.45</v>
      </c>
      <c r="M9" s="32" t="n">
        <v>44</v>
      </c>
      <c r="N9" s="32" t="n">
        <v>21</v>
      </c>
      <c r="O9" s="33" t="n">
        <v>5400</v>
      </c>
      <c r="P9" s="33" t="n">
        <v>2100</v>
      </c>
      <c r="Q9" s="35">
        <f>IF(OR(A9="",P9=""),"",P9-O9)</f>
        <v/>
      </c>
      <c r="R9" s="15">
        <f>IF(OR(A9="",I9=""),"",IF(J9="Complete",0,I9-TODAY()))</f>
        <v/>
      </c>
      <c r="S9" s="16">
        <f>IF(OR(A9="",I9=""),"",IF(J9="Complete","Complete",IF(R9&lt;0,"At Risk",IF(L9&gt;=0.75,"On Track","Monitor"))))</f>
        <v/>
      </c>
      <c r="T9" s="12" t="inlineStr">
        <is>
          <t>Draft facilitator guide is in review.</t>
        </is>
      </c>
      <c r="U9" s="17">
        <f>IF(D9="","",IFERROR(VLOOKUP(D9,$V$2:$W$11,2,FALSE),"Not Found"))</f>
        <v/>
      </c>
      <c r="V9" s="17" t="inlineStr">
        <is>
          <t>Training Complete</t>
        </is>
      </c>
      <c r="W9" s="17" t="inlineStr">
        <is>
          <t>Launch</t>
        </is>
      </c>
    </row>
    <row r="10" ht="22" customHeight="1">
      <c r="A10" s="3" t="inlineStr">
        <is>
          <t>P-009</t>
        </is>
      </c>
      <c r="B10" s="3" t="inlineStr">
        <is>
          <t>Production Deployment</t>
        </is>
      </c>
      <c r="C10" s="3" t="inlineStr">
        <is>
          <t>Launch</t>
        </is>
      </c>
      <c r="D10" s="3" t="inlineStr">
        <is>
          <t>Go-Live</t>
        </is>
      </c>
      <c r="E10" s="3" t="inlineStr">
        <is>
          <t>Robert Taylor</t>
        </is>
      </c>
      <c r="F10" s="3" t="inlineStr">
        <is>
          <t>IT</t>
        </is>
      </c>
      <c r="G10" s="3" t="inlineStr">
        <is>
          <t>San Antonio</t>
        </is>
      </c>
      <c r="H10" s="31" t="n">
        <v>46286</v>
      </c>
      <c r="I10" s="31" t="n">
        <v>46311</v>
      </c>
      <c r="J10" s="5" t="inlineStr">
        <is>
          <t>Not Started</t>
        </is>
      </c>
      <c r="K10" s="5" t="inlineStr">
        <is>
          <t>High</t>
        </is>
      </c>
      <c r="L10" s="6" t="n">
        <v>0</v>
      </c>
      <c r="M10" s="32" t="n">
        <v>80</v>
      </c>
      <c r="N10" s="32" t="n">
        <v>0</v>
      </c>
      <c r="O10" s="33" t="n">
        <v>15000</v>
      </c>
      <c r="P10" s="33" t="n">
        <v>0</v>
      </c>
      <c r="Q10" s="34">
        <f>IF(OR(A10="",P10=""),"",P10-O10)</f>
        <v/>
      </c>
      <c r="R10" s="10">
        <f>IF(OR(A10="",I10=""),"",IF(J10="Complete",0,I10-TODAY()))</f>
        <v/>
      </c>
      <c r="S10" s="11">
        <f>IF(OR(A10="",I10=""),"",IF(J10="Complete","Complete",IF(R10&lt;0,"At Risk",IF(L10&gt;=0.75,"On Track","Monitor"))))</f>
        <v/>
      </c>
      <c r="T10" s="12" t="inlineStr">
        <is>
          <t>Deployment window is reserved with infrastructure operations.</t>
        </is>
      </c>
      <c r="U10" s="13">
        <f>IF(D10="","",IFERROR(VLOOKUP(D10,$V$2:$W$11,2,FALSE),"Not Found"))</f>
        <v/>
      </c>
      <c r="V10" s="13" t="inlineStr">
        <is>
          <t>Go-Live</t>
        </is>
      </c>
      <c r="W10" s="13" t="inlineStr">
        <is>
          <t>Launch</t>
        </is>
      </c>
    </row>
    <row r="11" ht="22" customHeight="1">
      <c r="A11" s="3" t="inlineStr">
        <is>
          <t>P-010</t>
        </is>
      </c>
      <c r="B11" s="3" t="inlineStr">
        <is>
          <t>Project Closeout</t>
        </is>
      </c>
      <c r="C11" s="3" t="inlineStr">
        <is>
          <t>Closeout</t>
        </is>
      </c>
      <c r="D11" s="3" t="inlineStr">
        <is>
          <t>Lessons Learned Complete</t>
        </is>
      </c>
      <c r="E11" s="3" t="inlineStr">
        <is>
          <t>Amanda Thomas</t>
        </is>
      </c>
      <c r="F11" s="3" t="inlineStr">
        <is>
          <t>PMO</t>
        </is>
      </c>
      <c r="G11" s="3" t="inlineStr">
        <is>
          <t>Philadelphia</t>
        </is>
      </c>
      <c r="H11" s="31" t="n">
        <v>46300</v>
      </c>
      <c r="I11" s="31" t="n">
        <v>46325</v>
      </c>
      <c r="J11" s="5" t="inlineStr">
        <is>
          <t>Not Started</t>
        </is>
      </c>
      <c r="K11" s="5" t="inlineStr">
        <is>
          <t>Low</t>
        </is>
      </c>
      <c r="L11" s="6" t="n">
        <v>0</v>
      </c>
      <c r="M11" s="32" t="n">
        <v>32</v>
      </c>
      <c r="N11" s="32" t="n">
        <v>0</v>
      </c>
      <c r="O11" s="33" t="n">
        <v>4000</v>
      </c>
      <c r="P11" s="33" t="n">
        <v>0</v>
      </c>
      <c r="Q11" s="35">
        <f>IF(OR(A11="",P11=""),"",P11-O11)</f>
        <v/>
      </c>
      <c r="R11" s="15">
        <f>IF(OR(A11="",I11=""),"",IF(J11="Complete",0,I11-TODAY()))</f>
        <v/>
      </c>
      <c r="S11" s="16">
        <f>IF(OR(A11="",I11=""),"",IF(J11="Complete","Complete",IF(R11&lt;0,"At Risk",IF(L11&gt;=0.75,"On Track","Monitor"))))</f>
        <v/>
      </c>
      <c r="T11" s="12" t="inlineStr">
        <is>
          <t>Closeout meeting will follow production stabilization.</t>
        </is>
      </c>
      <c r="U11" s="17">
        <f>IF(D11="","",IFERROR(VLOOKUP(D11,$V$2:$W$11,2,FALSE),"Not Found"))</f>
        <v/>
      </c>
      <c r="V11" s="17" t="inlineStr">
        <is>
          <t>Lessons Learned Complete</t>
        </is>
      </c>
      <c r="W11" s="17" t="inlineStr">
        <is>
          <t>Closeout</t>
        </is>
      </c>
    </row>
    <row r="12" ht="22" customHeight="1">
      <c r="A12" s="3" t="n"/>
      <c r="B12" s="3" t="n"/>
      <c r="C12" s="3" t="n"/>
      <c r="D12" s="3" t="n"/>
      <c r="E12" s="3" t="n"/>
      <c r="F12" s="3" t="n"/>
      <c r="G12" s="3" t="n"/>
      <c r="H12" s="31" t="n"/>
      <c r="I12" s="31" t="n"/>
      <c r="J12" s="5" t="n"/>
      <c r="K12" s="5" t="n"/>
      <c r="L12" s="6" t="n"/>
      <c r="M12" s="32" t="n"/>
      <c r="N12" s="32" t="n"/>
      <c r="O12" s="33" t="n"/>
      <c r="P12" s="33" t="n"/>
      <c r="Q12" s="34">
        <f>IF(OR(A12="",P12=""),"",P12-O12)</f>
        <v/>
      </c>
      <c r="R12" s="10">
        <f>IF(OR(A12="",I12=""),"",IF(J12="Complete",0,I12-TODAY()))</f>
        <v/>
      </c>
      <c r="S12" s="11">
        <f>IF(OR(A12="",I12=""),"",IF(J12="Complete","Complete",IF(R12&lt;0,"At Risk",IF(L12&gt;=0.75,"On Track","Monitor"))))</f>
        <v/>
      </c>
      <c r="T12" s="12" t="n"/>
      <c r="U12" s="13">
        <f>IF(D12="","",IFERROR(VLOOKUP(D12,$V$2:$W$11,2,FALSE),"Not Found"))</f>
        <v/>
      </c>
    </row>
    <row r="13" ht="22" customHeight="1">
      <c r="A13" s="3" t="n"/>
      <c r="B13" s="3" t="n"/>
      <c r="C13" s="3" t="n"/>
      <c r="D13" s="3" t="n"/>
      <c r="E13" s="3" t="n"/>
      <c r="F13" s="3" t="n"/>
      <c r="G13" s="3" t="n"/>
      <c r="H13" s="31" t="n"/>
      <c r="I13" s="31" t="n"/>
      <c r="J13" s="5" t="n"/>
      <c r="K13" s="5" t="n"/>
      <c r="L13" s="6" t="n"/>
      <c r="M13" s="32" t="n"/>
      <c r="N13" s="32" t="n"/>
      <c r="O13" s="33" t="n"/>
      <c r="P13" s="33" t="n"/>
      <c r="Q13" s="35">
        <f>IF(OR(A13="",P13=""),"",P13-O13)</f>
        <v/>
      </c>
      <c r="R13" s="15">
        <f>IF(OR(A13="",I13=""),"",IF(J13="Complete",0,I13-TODAY()))</f>
        <v/>
      </c>
      <c r="S13" s="16">
        <f>IF(OR(A13="",I13=""),"",IF(J13="Complete","Complete",IF(R13&lt;0,"At Risk",IF(L13&gt;=0.75,"On Track","Monitor"))))</f>
        <v/>
      </c>
      <c r="T13" s="12" t="n"/>
      <c r="U13" s="17">
        <f>IF(D13="","",IFERROR(VLOOKUP(D13,$V$2:$W$11,2,FALSE),"Not Found"))</f>
        <v/>
      </c>
    </row>
    <row r="14" ht="22" customHeight="1">
      <c r="A14" s="3" t="n"/>
      <c r="B14" s="3" t="n"/>
      <c r="C14" s="3" t="n"/>
      <c r="D14" s="3" t="n"/>
      <c r="E14" s="3" t="n"/>
      <c r="F14" s="3" t="n"/>
      <c r="G14" s="3" t="n"/>
      <c r="H14" s="31" t="n"/>
      <c r="I14" s="31" t="n"/>
      <c r="J14" s="5" t="n"/>
      <c r="K14" s="5" t="n"/>
      <c r="L14" s="6" t="n"/>
      <c r="M14" s="32" t="n"/>
      <c r="N14" s="32" t="n"/>
      <c r="O14" s="33" t="n"/>
      <c r="P14" s="33" t="n"/>
      <c r="Q14" s="34">
        <f>IF(OR(A14="",P14=""),"",P14-O14)</f>
        <v/>
      </c>
      <c r="R14" s="10">
        <f>IF(OR(A14="",I14=""),"",IF(J14="Complete",0,I14-TODAY()))</f>
        <v/>
      </c>
      <c r="S14" s="11">
        <f>IF(OR(A14="",I14=""),"",IF(J14="Complete","Complete",IF(R14&lt;0,"At Risk",IF(L14&gt;=0.75,"On Track","Monitor"))))</f>
        <v/>
      </c>
      <c r="T14" s="12" t="n"/>
      <c r="U14" s="13">
        <f>IF(D14="","",IFERROR(VLOOKUP(D14,$V$2:$W$11,2,FALSE),"Not Found"))</f>
        <v/>
      </c>
    </row>
    <row r="15" ht="22" customHeight="1">
      <c r="A15" s="3" t="n"/>
      <c r="B15" s="3" t="n"/>
      <c r="C15" s="3" t="n"/>
      <c r="D15" s="3" t="n"/>
      <c r="E15" s="3" t="n"/>
      <c r="F15" s="3" t="n"/>
      <c r="G15" s="3" t="n"/>
      <c r="H15" s="31" t="n"/>
      <c r="I15" s="31" t="n"/>
      <c r="J15" s="5" t="n"/>
      <c r="K15" s="5" t="n"/>
      <c r="L15" s="6" t="n"/>
      <c r="M15" s="32" t="n"/>
      <c r="N15" s="32" t="n"/>
      <c r="O15" s="33" t="n"/>
      <c r="P15" s="33" t="n"/>
      <c r="Q15" s="35">
        <f>IF(OR(A15="",P15=""),"",P15-O15)</f>
        <v/>
      </c>
      <c r="R15" s="15">
        <f>IF(OR(A15="",I15=""),"",IF(J15="Complete",0,I15-TODAY()))</f>
        <v/>
      </c>
      <c r="S15" s="16">
        <f>IF(OR(A15="",I15=""),"",IF(J15="Complete","Complete",IF(R15&lt;0,"At Risk",IF(L15&gt;=0.75,"On Track","Monitor"))))</f>
        <v/>
      </c>
      <c r="T15" s="12" t="n"/>
      <c r="U15" s="17">
        <f>IF(D15="","",IFERROR(VLOOKUP(D15,$V$2:$W$11,2,FALSE),"Not Found"))</f>
        <v/>
      </c>
    </row>
    <row r="16" ht="22" customHeight="1">
      <c r="A16" s="3" t="n"/>
      <c r="B16" s="3" t="n"/>
      <c r="C16" s="3" t="n"/>
      <c r="D16" s="3" t="n"/>
      <c r="E16" s="3" t="n"/>
      <c r="F16" s="3" t="n"/>
      <c r="G16" s="3" t="n"/>
      <c r="H16" s="31" t="n"/>
      <c r="I16" s="31" t="n"/>
      <c r="J16" s="5" t="n"/>
      <c r="K16" s="5" t="n"/>
      <c r="L16" s="6" t="n"/>
      <c r="M16" s="32" t="n"/>
      <c r="N16" s="32" t="n"/>
      <c r="O16" s="33" t="n"/>
      <c r="P16" s="33" t="n"/>
      <c r="Q16" s="34">
        <f>IF(OR(A16="",P16=""),"",P16-O16)</f>
        <v/>
      </c>
      <c r="R16" s="10">
        <f>IF(OR(A16="",I16=""),"",IF(J16="Complete",0,I16-TODAY()))</f>
        <v/>
      </c>
      <c r="S16" s="11">
        <f>IF(OR(A16="",I16=""),"",IF(J16="Complete","Complete",IF(R16&lt;0,"At Risk",IF(L16&gt;=0.75,"On Track","Monitor"))))</f>
        <v/>
      </c>
      <c r="T16" s="12" t="n"/>
      <c r="U16" s="13">
        <f>IF(D16="","",IFERROR(VLOOKUP(D16,$V$2:$W$11,2,FALSE),"Not Found"))</f>
        <v/>
      </c>
    </row>
    <row r="17" ht="22" customHeight="1">
      <c r="A17" s="3" t="n"/>
      <c r="B17" s="3" t="n"/>
      <c r="C17" s="3" t="n"/>
      <c r="D17" s="3" t="n"/>
      <c r="E17" s="3" t="n"/>
      <c r="F17" s="3" t="n"/>
      <c r="G17" s="3" t="n"/>
      <c r="H17" s="31" t="n"/>
      <c r="I17" s="31" t="n"/>
      <c r="J17" s="5" t="n"/>
      <c r="K17" s="5" t="n"/>
      <c r="L17" s="6" t="n"/>
      <c r="M17" s="32" t="n"/>
      <c r="N17" s="32" t="n"/>
      <c r="O17" s="33" t="n"/>
      <c r="P17" s="33" t="n"/>
      <c r="Q17" s="35">
        <f>IF(OR(A17="",P17=""),"",P17-O17)</f>
        <v/>
      </c>
      <c r="R17" s="15">
        <f>IF(OR(A17="",I17=""),"",IF(J17="Complete",0,I17-TODAY()))</f>
        <v/>
      </c>
      <c r="S17" s="16">
        <f>IF(OR(A17="",I17=""),"",IF(J17="Complete","Complete",IF(R17&lt;0,"At Risk",IF(L17&gt;=0.75,"On Track","Monitor"))))</f>
        <v/>
      </c>
      <c r="T17" s="12" t="n"/>
      <c r="U17" s="17">
        <f>IF(D17="","",IFERROR(VLOOKUP(D17,$V$2:$W$11,2,FALSE),"Not Found"))</f>
        <v/>
      </c>
    </row>
    <row r="18" ht="22" customHeight="1">
      <c r="A18" s="3" t="n"/>
      <c r="B18" s="3" t="n"/>
      <c r="C18" s="3" t="n"/>
      <c r="D18" s="3" t="n"/>
      <c r="E18" s="3" t="n"/>
      <c r="F18" s="3" t="n"/>
      <c r="G18" s="3" t="n"/>
      <c r="H18" s="31" t="n"/>
      <c r="I18" s="31" t="n"/>
      <c r="J18" s="5" t="n"/>
      <c r="K18" s="5" t="n"/>
      <c r="L18" s="6" t="n"/>
      <c r="M18" s="32" t="n"/>
      <c r="N18" s="32" t="n"/>
      <c r="O18" s="33" t="n"/>
      <c r="P18" s="33" t="n"/>
      <c r="Q18" s="34">
        <f>IF(OR(A18="",P18=""),"",P18-O18)</f>
        <v/>
      </c>
      <c r="R18" s="10">
        <f>IF(OR(A18="",I18=""),"",IF(J18="Complete",0,I18-TODAY()))</f>
        <v/>
      </c>
      <c r="S18" s="11">
        <f>IF(OR(A18="",I18=""),"",IF(J18="Complete","Complete",IF(R18&lt;0,"At Risk",IF(L18&gt;=0.75,"On Track","Monitor"))))</f>
        <v/>
      </c>
      <c r="T18" s="12" t="n"/>
      <c r="U18" s="13">
        <f>IF(D18="","",IFERROR(VLOOKUP(D18,$V$2:$W$11,2,FALSE),"Not Found"))</f>
        <v/>
      </c>
    </row>
    <row r="19" ht="22" customHeight="1">
      <c r="A19" s="3" t="n"/>
      <c r="B19" s="3" t="n"/>
      <c r="C19" s="3" t="n"/>
      <c r="D19" s="3" t="n"/>
      <c r="E19" s="3" t="n"/>
      <c r="F19" s="3" t="n"/>
      <c r="G19" s="3" t="n"/>
      <c r="H19" s="31" t="n"/>
      <c r="I19" s="31" t="n"/>
      <c r="J19" s="5" t="n"/>
      <c r="K19" s="5" t="n"/>
      <c r="L19" s="6" t="n"/>
      <c r="M19" s="32" t="n"/>
      <c r="N19" s="32" t="n"/>
      <c r="O19" s="33" t="n"/>
      <c r="P19" s="33" t="n"/>
      <c r="Q19" s="35">
        <f>IF(OR(A19="",P19=""),"",P19-O19)</f>
        <v/>
      </c>
      <c r="R19" s="15">
        <f>IF(OR(A19="",I19=""),"",IF(J19="Complete",0,I19-TODAY()))</f>
        <v/>
      </c>
      <c r="S19" s="16">
        <f>IF(OR(A19="",I19=""),"",IF(J19="Complete","Complete",IF(R19&lt;0,"At Risk",IF(L19&gt;=0.75,"On Track","Monitor"))))</f>
        <v/>
      </c>
      <c r="T19" s="12" t="n"/>
      <c r="U19" s="17">
        <f>IF(D19="","",IFERROR(VLOOKUP(D19,$V$2:$W$11,2,FALSE),"Not Found"))</f>
        <v/>
      </c>
    </row>
    <row r="20" ht="22" customHeight="1">
      <c r="A20" s="3" t="n"/>
      <c r="B20" s="3" t="n"/>
      <c r="C20" s="3" t="n"/>
      <c r="D20" s="3" t="n"/>
      <c r="E20" s="3" t="n"/>
      <c r="F20" s="3" t="n"/>
      <c r="G20" s="3" t="n"/>
      <c r="H20" s="31" t="n"/>
      <c r="I20" s="31" t="n"/>
      <c r="J20" s="5" t="n"/>
      <c r="K20" s="5" t="n"/>
      <c r="L20" s="6" t="n"/>
      <c r="M20" s="32" t="n"/>
      <c r="N20" s="32" t="n"/>
      <c r="O20" s="33" t="n"/>
      <c r="P20" s="33" t="n"/>
      <c r="Q20" s="34">
        <f>IF(OR(A20="",P20=""),"",P20-O20)</f>
        <v/>
      </c>
      <c r="R20" s="10">
        <f>IF(OR(A20="",I20=""),"",IF(J20="Complete",0,I20-TODAY()))</f>
        <v/>
      </c>
      <c r="S20" s="11">
        <f>IF(OR(A20="",I20=""),"",IF(J20="Complete","Complete",IF(R20&lt;0,"At Risk",IF(L20&gt;=0.75,"On Track","Monitor"))))</f>
        <v/>
      </c>
      <c r="T20" s="12" t="n"/>
      <c r="U20" s="13">
        <f>IF(D20="","",IFERROR(VLOOKUP(D20,$V$2:$W$11,2,FALSE),"Not Found"))</f>
        <v/>
      </c>
    </row>
    <row r="21" ht="22" customHeight="1">
      <c r="A21" s="3" t="n"/>
      <c r="B21" s="3" t="n"/>
      <c r="C21" s="3" t="n"/>
      <c r="D21" s="3" t="n"/>
      <c r="E21" s="3" t="n"/>
      <c r="F21" s="3" t="n"/>
      <c r="G21" s="3" t="n"/>
      <c r="H21" s="31" t="n"/>
      <c r="I21" s="31" t="n"/>
      <c r="J21" s="5" t="n"/>
      <c r="K21" s="5" t="n"/>
      <c r="L21" s="6" t="n"/>
      <c r="M21" s="32" t="n"/>
      <c r="N21" s="32" t="n"/>
      <c r="O21" s="33" t="n"/>
      <c r="P21" s="33" t="n"/>
      <c r="Q21" s="35">
        <f>IF(OR(A21="",P21=""),"",P21-O21)</f>
        <v/>
      </c>
      <c r="R21" s="15">
        <f>IF(OR(A21="",I21=""),"",IF(J21="Complete",0,I21-TODAY()))</f>
        <v/>
      </c>
      <c r="S21" s="16">
        <f>IF(OR(A21="",I21=""),"",IF(J21="Complete","Complete",IF(R21&lt;0,"At Risk",IF(L21&gt;=0.75,"On Track","Monitor"))))</f>
        <v/>
      </c>
      <c r="T21" s="12" t="n"/>
      <c r="U21" s="17">
        <f>IF(D21="","",IFERROR(VLOOKUP(D21,$V$2:$W$11,2,FALSE),"Not Found"))</f>
        <v/>
      </c>
    </row>
    <row r="22" ht="22" customHeight="1">
      <c r="A22" s="3" t="n"/>
      <c r="B22" s="3" t="n"/>
      <c r="C22" s="3" t="n"/>
      <c r="D22" s="3" t="n"/>
      <c r="E22" s="3" t="n"/>
      <c r="F22" s="3" t="n"/>
      <c r="G22" s="3" t="n"/>
      <c r="H22" s="31" t="n"/>
      <c r="I22" s="31" t="n"/>
      <c r="J22" s="5" t="n"/>
      <c r="K22" s="5" t="n"/>
      <c r="L22" s="6" t="n"/>
      <c r="M22" s="32" t="n"/>
      <c r="N22" s="32" t="n"/>
      <c r="O22" s="33" t="n"/>
      <c r="P22" s="33" t="n"/>
      <c r="Q22" s="34">
        <f>IF(OR(A22="",P22=""),"",P22-O22)</f>
        <v/>
      </c>
      <c r="R22" s="10">
        <f>IF(OR(A22="",I22=""),"",IF(J22="Complete",0,I22-TODAY()))</f>
        <v/>
      </c>
      <c r="S22" s="11">
        <f>IF(OR(A22="",I22=""),"",IF(J22="Complete","Complete",IF(R22&lt;0,"At Risk",IF(L22&gt;=0.75,"On Track","Monitor"))))</f>
        <v/>
      </c>
      <c r="T22" s="12" t="n"/>
      <c r="U22" s="13">
        <f>IF(D22="","",IFERROR(VLOOKUP(D22,$V$2:$W$11,2,FALSE),"Not Found"))</f>
        <v/>
      </c>
    </row>
    <row r="23" ht="22" customHeight="1">
      <c r="A23" s="3" t="n"/>
      <c r="B23" s="3" t="n"/>
      <c r="C23" s="3" t="n"/>
      <c r="D23" s="3" t="n"/>
      <c r="E23" s="3" t="n"/>
      <c r="F23" s="3" t="n"/>
      <c r="G23" s="3" t="n"/>
      <c r="H23" s="31" t="n"/>
      <c r="I23" s="31" t="n"/>
      <c r="J23" s="5" t="n"/>
      <c r="K23" s="5" t="n"/>
      <c r="L23" s="6" t="n"/>
      <c r="M23" s="32" t="n"/>
      <c r="N23" s="32" t="n"/>
      <c r="O23" s="33" t="n"/>
      <c r="P23" s="33" t="n"/>
      <c r="Q23" s="35">
        <f>IF(OR(A23="",P23=""),"",P23-O23)</f>
        <v/>
      </c>
      <c r="R23" s="15">
        <f>IF(OR(A23="",I23=""),"",IF(J23="Complete",0,I23-TODAY()))</f>
        <v/>
      </c>
      <c r="S23" s="16">
        <f>IF(OR(A23="",I23=""),"",IF(J23="Complete","Complete",IF(R23&lt;0,"At Risk",IF(L23&gt;=0.75,"On Track","Monitor"))))</f>
        <v/>
      </c>
      <c r="T23" s="12" t="n"/>
      <c r="U23" s="17">
        <f>IF(D23="","",IFERROR(VLOOKUP(D23,$V$2:$W$11,2,FALSE),"Not Found"))</f>
        <v/>
      </c>
    </row>
    <row r="24" ht="22" customHeight="1">
      <c r="A24" s="3" t="n"/>
      <c r="B24" s="3" t="n"/>
      <c r="C24" s="3" t="n"/>
      <c r="D24" s="3" t="n"/>
      <c r="E24" s="3" t="n"/>
      <c r="F24" s="3" t="n"/>
      <c r="G24" s="3" t="n"/>
      <c r="H24" s="31" t="n"/>
      <c r="I24" s="31" t="n"/>
      <c r="J24" s="5" t="n"/>
      <c r="K24" s="5" t="n"/>
      <c r="L24" s="6" t="n"/>
      <c r="M24" s="32" t="n"/>
      <c r="N24" s="32" t="n"/>
      <c r="O24" s="33" t="n"/>
      <c r="P24" s="33" t="n"/>
      <c r="Q24" s="34">
        <f>IF(OR(A24="",P24=""),"",P24-O24)</f>
        <v/>
      </c>
      <c r="R24" s="10">
        <f>IF(OR(A24="",I24=""),"",IF(J24="Complete",0,I24-TODAY()))</f>
        <v/>
      </c>
      <c r="S24" s="11">
        <f>IF(OR(A24="",I24=""),"",IF(J24="Complete","Complete",IF(R24&lt;0,"At Risk",IF(L24&gt;=0.75,"On Track","Monitor"))))</f>
        <v/>
      </c>
      <c r="T24" s="12" t="n"/>
      <c r="U24" s="13">
        <f>IF(D24="","",IFERROR(VLOOKUP(D24,$V$2:$W$11,2,FALSE),"Not Found"))</f>
        <v/>
      </c>
    </row>
    <row r="25" ht="22" customHeight="1">
      <c r="A25" s="3" t="n"/>
      <c r="B25" s="3" t="n"/>
      <c r="C25" s="3" t="n"/>
      <c r="D25" s="3" t="n"/>
      <c r="E25" s="3" t="n"/>
      <c r="F25" s="3" t="n"/>
      <c r="G25" s="3" t="n"/>
      <c r="H25" s="31" t="n"/>
      <c r="I25" s="31" t="n"/>
      <c r="J25" s="5" t="n"/>
      <c r="K25" s="5" t="n"/>
      <c r="L25" s="6" t="n"/>
      <c r="M25" s="32" t="n"/>
      <c r="N25" s="32" t="n"/>
      <c r="O25" s="33" t="n"/>
      <c r="P25" s="33" t="n"/>
      <c r="Q25" s="35">
        <f>IF(OR(A25="",P25=""),"",P25-O25)</f>
        <v/>
      </c>
      <c r="R25" s="15">
        <f>IF(OR(A25="",I25=""),"",IF(J25="Complete",0,I25-TODAY()))</f>
        <v/>
      </c>
      <c r="S25" s="16">
        <f>IF(OR(A25="",I25=""),"",IF(J25="Complete","Complete",IF(R25&lt;0,"At Risk",IF(L25&gt;=0.75,"On Track","Monitor"))))</f>
        <v/>
      </c>
      <c r="T25" s="12" t="n"/>
      <c r="U25" s="17">
        <f>IF(D25="","",IFERROR(VLOOKUP(D25,$V$2:$W$11,2,FALSE),"Not Found"))</f>
        <v/>
      </c>
    </row>
    <row r="26" ht="22" customHeight="1">
      <c r="A26" s="3" t="n"/>
      <c r="B26" s="3" t="n"/>
      <c r="C26" s="3" t="n"/>
      <c r="D26" s="3" t="n"/>
      <c r="E26" s="3" t="n"/>
      <c r="F26" s="3" t="n"/>
      <c r="G26" s="3" t="n"/>
      <c r="H26" s="31" t="n"/>
      <c r="I26" s="31" t="n"/>
      <c r="J26" s="5" t="n"/>
      <c r="K26" s="5" t="n"/>
      <c r="L26" s="6" t="n"/>
      <c r="M26" s="32" t="n"/>
      <c r="N26" s="32" t="n"/>
      <c r="O26" s="33" t="n"/>
      <c r="P26" s="33" t="n"/>
      <c r="Q26" s="34">
        <f>IF(OR(A26="",P26=""),"",P26-O26)</f>
        <v/>
      </c>
      <c r="R26" s="10">
        <f>IF(OR(A26="",I26=""),"",IF(J26="Complete",0,I26-TODAY()))</f>
        <v/>
      </c>
      <c r="S26" s="11">
        <f>IF(OR(A26="",I26=""),"",IF(J26="Complete","Complete",IF(R26&lt;0,"At Risk",IF(L26&gt;=0.75,"On Track","Monitor"))))</f>
        <v/>
      </c>
      <c r="T26" s="12" t="n"/>
      <c r="U26" s="13">
        <f>IF(D26="","",IFERROR(VLOOKUP(D26,$V$2:$W$11,2,FALSE),"Not Found"))</f>
        <v/>
      </c>
    </row>
    <row r="27" ht="22" customHeight="1">
      <c r="A27" s="3" t="n"/>
      <c r="B27" s="3" t="n"/>
      <c r="C27" s="3" t="n"/>
      <c r="D27" s="3" t="n"/>
      <c r="E27" s="3" t="n"/>
      <c r="F27" s="3" t="n"/>
      <c r="G27" s="3" t="n"/>
      <c r="H27" s="31" t="n"/>
      <c r="I27" s="31" t="n"/>
      <c r="J27" s="5" t="n"/>
      <c r="K27" s="5" t="n"/>
      <c r="L27" s="6" t="n"/>
      <c r="M27" s="32" t="n"/>
      <c r="N27" s="32" t="n"/>
      <c r="O27" s="33" t="n"/>
      <c r="P27" s="33" t="n"/>
      <c r="Q27" s="35">
        <f>IF(OR(A27="",P27=""),"",P27-O27)</f>
        <v/>
      </c>
      <c r="R27" s="15">
        <f>IF(OR(A27="",I27=""),"",IF(J27="Complete",0,I27-TODAY()))</f>
        <v/>
      </c>
      <c r="S27" s="16">
        <f>IF(OR(A27="",I27=""),"",IF(J27="Complete","Complete",IF(R27&lt;0,"At Risk",IF(L27&gt;=0.75,"On Track","Monitor"))))</f>
        <v/>
      </c>
      <c r="T27" s="12" t="n"/>
      <c r="U27" s="17">
        <f>IF(D27="","",IFERROR(VLOOKUP(D27,$V$2:$W$11,2,FALSE),"Not Found"))</f>
        <v/>
      </c>
    </row>
    <row r="28" ht="22" customHeight="1">
      <c r="A28" s="3" t="n"/>
      <c r="B28" s="3" t="n"/>
      <c r="C28" s="3" t="n"/>
      <c r="D28" s="3" t="n"/>
      <c r="E28" s="3" t="n"/>
      <c r="F28" s="3" t="n"/>
      <c r="G28" s="3" t="n"/>
      <c r="H28" s="31" t="n"/>
      <c r="I28" s="31" t="n"/>
      <c r="J28" s="5" t="n"/>
      <c r="K28" s="5" t="n"/>
      <c r="L28" s="6" t="n"/>
      <c r="M28" s="32" t="n"/>
      <c r="N28" s="32" t="n"/>
      <c r="O28" s="33" t="n"/>
      <c r="P28" s="33" t="n"/>
      <c r="Q28" s="34">
        <f>IF(OR(A28="",P28=""),"",P28-O28)</f>
        <v/>
      </c>
      <c r="R28" s="10">
        <f>IF(OR(A28="",I28=""),"",IF(J28="Complete",0,I28-TODAY()))</f>
        <v/>
      </c>
      <c r="S28" s="11">
        <f>IF(OR(A28="",I28=""),"",IF(J28="Complete","Complete",IF(R28&lt;0,"At Risk",IF(L28&gt;=0.75,"On Track","Monitor"))))</f>
        <v/>
      </c>
      <c r="T28" s="12" t="n"/>
      <c r="U28" s="13">
        <f>IF(D28="","",IFERROR(VLOOKUP(D28,$V$2:$W$11,2,FALSE),"Not Found"))</f>
        <v/>
      </c>
    </row>
    <row r="29" ht="22" customHeight="1">
      <c r="A29" s="3" t="n"/>
      <c r="B29" s="3" t="n"/>
      <c r="C29" s="3" t="n"/>
      <c r="D29" s="3" t="n"/>
      <c r="E29" s="3" t="n"/>
      <c r="F29" s="3" t="n"/>
      <c r="G29" s="3" t="n"/>
      <c r="H29" s="31" t="n"/>
      <c r="I29" s="31" t="n"/>
      <c r="J29" s="5" t="n"/>
      <c r="K29" s="5" t="n"/>
      <c r="L29" s="6" t="n"/>
      <c r="M29" s="32" t="n"/>
      <c r="N29" s="32" t="n"/>
      <c r="O29" s="33" t="n"/>
      <c r="P29" s="33" t="n"/>
      <c r="Q29" s="35">
        <f>IF(OR(A29="",P29=""),"",P29-O29)</f>
        <v/>
      </c>
      <c r="R29" s="15">
        <f>IF(OR(A29="",I29=""),"",IF(J29="Complete",0,I29-TODAY()))</f>
        <v/>
      </c>
      <c r="S29" s="16">
        <f>IF(OR(A29="",I29=""),"",IF(J29="Complete","Complete",IF(R29&lt;0,"At Risk",IF(L29&gt;=0.75,"On Track","Monitor"))))</f>
        <v/>
      </c>
      <c r="T29" s="12" t="n"/>
      <c r="U29" s="17">
        <f>IF(D29="","",IFERROR(VLOOKUP(D29,$V$2:$W$11,2,FALSE),"Not Found"))</f>
        <v/>
      </c>
    </row>
    <row r="30" ht="22" customHeight="1">
      <c r="A30" s="3" t="n"/>
      <c r="B30" s="3" t="n"/>
      <c r="C30" s="3" t="n"/>
      <c r="D30" s="3" t="n"/>
      <c r="E30" s="3" t="n"/>
      <c r="F30" s="3" t="n"/>
      <c r="G30" s="3" t="n"/>
      <c r="H30" s="31" t="n"/>
      <c r="I30" s="31" t="n"/>
      <c r="J30" s="5" t="n"/>
      <c r="K30" s="5" t="n"/>
      <c r="L30" s="6" t="n"/>
      <c r="M30" s="32" t="n"/>
      <c r="N30" s="32" t="n"/>
      <c r="O30" s="33" t="n"/>
      <c r="P30" s="33" t="n"/>
      <c r="Q30" s="34">
        <f>IF(OR(A30="",P30=""),"",P30-O30)</f>
        <v/>
      </c>
      <c r="R30" s="10">
        <f>IF(OR(A30="",I30=""),"",IF(J30="Complete",0,I30-TODAY()))</f>
        <v/>
      </c>
      <c r="S30" s="11">
        <f>IF(OR(A30="",I30=""),"",IF(J30="Complete","Complete",IF(R30&lt;0,"At Risk",IF(L30&gt;=0.75,"On Track","Monitor"))))</f>
        <v/>
      </c>
      <c r="T30" s="12" t="n"/>
      <c r="U30" s="13">
        <f>IF(D30="","",IFERROR(VLOOKUP(D30,$V$2:$W$11,2,FALSE),"Not Found"))</f>
        <v/>
      </c>
    </row>
    <row r="31" ht="22" customHeight="1">
      <c r="A31" s="3" t="n"/>
      <c r="B31" s="3" t="n"/>
      <c r="C31" s="3" t="n"/>
      <c r="D31" s="3" t="n"/>
      <c r="E31" s="3" t="n"/>
      <c r="F31" s="3" t="n"/>
      <c r="G31" s="3" t="n"/>
      <c r="H31" s="31" t="n"/>
      <c r="I31" s="31" t="n"/>
      <c r="J31" s="5" t="n"/>
      <c r="K31" s="5" t="n"/>
      <c r="L31" s="6" t="n"/>
      <c r="M31" s="32" t="n"/>
      <c r="N31" s="32" t="n"/>
      <c r="O31" s="33" t="n"/>
      <c r="P31" s="33" t="n"/>
      <c r="Q31" s="35">
        <f>IF(OR(A31="",P31=""),"",P31-O31)</f>
        <v/>
      </c>
      <c r="R31" s="15">
        <f>IF(OR(A31="",I31=""),"",IF(J31="Complete",0,I31-TODAY()))</f>
        <v/>
      </c>
      <c r="S31" s="16">
        <f>IF(OR(A31="",I31=""),"",IF(J31="Complete","Complete",IF(R31&lt;0,"At Risk",IF(L31&gt;=0.75,"On Track","Monitor"))))</f>
        <v/>
      </c>
      <c r="T31" s="12" t="n"/>
      <c r="U31" s="17">
        <f>IF(D31="","",IFERROR(VLOOKUP(D31,$V$2:$W$11,2,FALSE),"Not Found"))</f>
        <v/>
      </c>
    </row>
    <row r="32" ht="22" customHeight="1">
      <c r="A32" s="3" t="n"/>
      <c r="B32" s="3" t="n"/>
      <c r="C32" s="3" t="n"/>
      <c r="D32" s="3" t="n"/>
      <c r="E32" s="3" t="n"/>
      <c r="F32" s="3" t="n"/>
      <c r="G32" s="3" t="n"/>
      <c r="H32" s="31" t="n"/>
      <c r="I32" s="31" t="n"/>
      <c r="J32" s="5" t="n"/>
      <c r="K32" s="5" t="n"/>
      <c r="L32" s="6" t="n"/>
      <c r="M32" s="32" t="n"/>
      <c r="N32" s="32" t="n"/>
      <c r="O32" s="33" t="n"/>
      <c r="P32" s="33" t="n"/>
      <c r="Q32" s="34">
        <f>IF(OR(A32="",P32=""),"",P32-O32)</f>
        <v/>
      </c>
      <c r="R32" s="10">
        <f>IF(OR(A32="",I32=""),"",IF(J32="Complete",0,I32-TODAY()))</f>
        <v/>
      </c>
      <c r="S32" s="11">
        <f>IF(OR(A32="",I32=""),"",IF(J32="Complete","Complete",IF(R32&lt;0,"At Risk",IF(L32&gt;=0.75,"On Track","Monitor"))))</f>
        <v/>
      </c>
      <c r="T32" s="12" t="n"/>
      <c r="U32" s="13">
        <f>IF(D32="","",IFERROR(VLOOKUP(D32,$V$2:$W$11,2,FALSE),"Not Found"))</f>
        <v/>
      </c>
    </row>
    <row r="33" ht="22" customHeight="1">
      <c r="A33" s="3" t="n"/>
      <c r="B33" s="3" t="n"/>
      <c r="C33" s="3" t="n"/>
      <c r="D33" s="3" t="n"/>
      <c r="E33" s="3" t="n"/>
      <c r="F33" s="3" t="n"/>
      <c r="G33" s="3" t="n"/>
      <c r="H33" s="31" t="n"/>
      <c r="I33" s="31" t="n"/>
      <c r="J33" s="5" t="n"/>
      <c r="K33" s="5" t="n"/>
      <c r="L33" s="6" t="n"/>
      <c r="M33" s="32" t="n"/>
      <c r="N33" s="32" t="n"/>
      <c r="O33" s="33" t="n"/>
      <c r="P33" s="33" t="n"/>
      <c r="Q33" s="35">
        <f>IF(OR(A33="",P33=""),"",P33-O33)</f>
        <v/>
      </c>
      <c r="R33" s="15">
        <f>IF(OR(A33="",I33=""),"",IF(J33="Complete",0,I33-TODAY()))</f>
        <v/>
      </c>
      <c r="S33" s="16">
        <f>IF(OR(A33="",I33=""),"",IF(J33="Complete","Complete",IF(R33&lt;0,"At Risk",IF(L33&gt;=0.75,"On Track","Monitor"))))</f>
        <v/>
      </c>
      <c r="T33" s="12" t="n"/>
      <c r="U33" s="17">
        <f>IF(D33="","",IFERROR(VLOOKUP(D33,$V$2:$W$11,2,FALSE),"Not Found"))</f>
        <v/>
      </c>
    </row>
    <row r="34" ht="22" customHeight="1">
      <c r="A34" s="3" t="n"/>
      <c r="B34" s="3" t="n"/>
      <c r="C34" s="3" t="n"/>
      <c r="D34" s="3" t="n"/>
      <c r="E34" s="3" t="n"/>
      <c r="F34" s="3" t="n"/>
      <c r="G34" s="3" t="n"/>
      <c r="H34" s="31" t="n"/>
      <c r="I34" s="31" t="n"/>
      <c r="J34" s="5" t="n"/>
      <c r="K34" s="5" t="n"/>
      <c r="L34" s="6" t="n"/>
      <c r="M34" s="32" t="n"/>
      <c r="N34" s="32" t="n"/>
      <c r="O34" s="33" t="n"/>
      <c r="P34" s="33" t="n"/>
      <c r="Q34" s="34">
        <f>IF(OR(A34="",P34=""),"",P34-O34)</f>
        <v/>
      </c>
      <c r="R34" s="10">
        <f>IF(OR(A34="",I34=""),"",IF(J34="Complete",0,I34-TODAY()))</f>
        <v/>
      </c>
      <c r="S34" s="11">
        <f>IF(OR(A34="",I34=""),"",IF(J34="Complete","Complete",IF(R34&lt;0,"At Risk",IF(L34&gt;=0.75,"On Track","Monitor"))))</f>
        <v/>
      </c>
      <c r="T34" s="12" t="n"/>
      <c r="U34" s="13">
        <f>IF(D34="","",IFERROR(VLOOKUP(D34,$V$2:$W$11,2,FALSE),"Not Found"))</f>
        <v/>
      </c>
    </row>
    <row r="35" ht="22" customHeight="1">
      <c r="A35" s="3" t="n"/>
      <c r="B35" s="3" t="n"/>
      <c r="C35" s="3" t="n"/>
      <c r="D35" s="3" t="n"/>
      <c r="E35" s="3" t="n"/>
      <c r="F35" s="3" t="n"/>
      <c r="G35" s="3" t="n"/>
      <c r="H35" s="31" t="n"/>
      <c r="I35" s="31" t="n"/>
      <c r="J35" s="5" t="n"/>
      <c r="K35" s="5" t="n"/>
      <c r="L35" s="6" t="n"/>
      <c r="M35" s="32" t="n"/>
      <c r="N35" s="32" t="n"/>
      <c r="O35" s="33" t="n"/>
      <c r="P35" s="33" t="n"/>
      <c r="Q35" s="35">
        <f>IF(OR(A35="",P35=""),"",P35-O35)</f>
        <v/>
      </c>
      <c r="R35" s="15">
        <f>IF(OR(A35="",I35=""),"",IF(J35="Complete",0,I35-TODAY()))</f>
        <v/>
      </c>
      <c r="S35" s="16">
        <f>IF(OR(A35="",I35=""),"",IF(J35="Complete","Complete",IF(R35&lt;0,"At Risk",IF(L35&gt;=0.75,"On Track","Monitor"))))</f>
        <v/>
      </c>
      <c r="T35" s="12" t="n"/>
      <c r="U35" s="17">
        <f>IF(D35="","",IFERROR(VLOOKUP(D35,$V$2:$W$11,2,FALSE),"Not Found"))</f>
        <v/>
      </c>
    </row>
    <row r="36" ht="22" customHeight="1">
      <c r="A36" s="3" t="n"/>
      <c r="B36" s="3" t="n"/>
      <c r="C36" s="3" t="n"/>
      <c r="D36" s="3" t="n"/>
      <c r="E36" s="3" t="n"/>
      <c r="F36" s="3" t="n"/>
      <c r="G36" s="3" t="n"/>
      <c r="H36" s="31" t="n"/>
      <c r="I36" s="31" t="n"/>
      <c r="J36" s="5" t="n"/>
      <c r="K36" s="5" t="n"/>
      <c r="L36" s="6" t="n"/>
      <c r="M36" s="32" t="n"/>
      <c r="N36" s="32" t="n"/>
      <c r="O36" s="33" t="n"/>
      <c r="P36" s="33" t="n"/>
      <c r="Q36" s="34">
        <f>IF(OR(A36="",P36=""),"",P36-O36)</f>
        <v/>
      </c>
      <c r="R36" s="10">
        <f>IF(OR(A36="",I36=""),"",IF(J36="Complete",0,I36-TODAY()))</f>
        <v/>
      </c>
      <c r="S36" s="11">
        <f>IF(OR(A36="",I36=""),"",IF(J36="Complete","Complete",IF(R36&lt;0,"At Risk",IF(L36&gt;=0.75,"On Track","Monitor"))))</f>
        <v/>
      </c>
      <c r="T36" s="12" t="n"/>
      <c r="U36" s="13">
        <f>IF(D36="","",IFERROR(VLOOKUP(D36,$V$2:$W$11,2,FALSE),"Not Found"))</f>
        <v/>
      </c>
    </row>
    <row r="37" ht="22" customHeight="1">
      <c r="A37" s="3" t="n"/>
      <c r="B37" s="3" t="n"/>
      <c r="C37" s="3" t="n"/>
      <c r="D37" s="3" t="n"/>
      <c r="E37" s="3" t="n"/>
      <c r="F37" s="3" t="n"/>
      <c r="G37" s="3" t="n"/>
      <c r="H37" s="31" t="n"/>
      <c r="I37" s="31" t="n"/>
      <c r="J37" s="5" t="n"/>
      <c r="K37" s="5" t="n"/>
      <c r="L37" s="6" t="n"/>
      <c r="M37" s="32" t="n"/>
      <c r="N37" s="32" t="n"/>
      <c r="O37" s="33" t="n"/>
      <c r="P37" s="33" t="n"/>
      <c r="Q37" s="35">
        <f>IF(OR(A37="",P37=""),"",P37-O37)</f>
        <v/>
      </c>
      <c r="R37" s="15">
        <f>IF(OR(A37="",I37=""),"",IF(J37="Complete",0,I37-TODAY()))</f>
        <v/>
      </c>
      <c r="S37" s="16">
        <f>IF(OR(A37="",I37=""),"",IF(J37="Complete","Complete",IF(R37&lt;0,"At Risk",IF(L37&gt;=0.75,"On Track","Monitor"))))</f>
        <v/>
      </c>
      <c r="T37" s="12" t="n"/>
      <c r="U37" s="17">
        <f>IF(D37="","",IFERROR(VLOOKUP(D37,$V$2:$W$11,2,FALSE),"Not Found"))</f>
        <v/>
      </c>
    </row>
    <row r="38" ht="22" customHeight="1">
      <c r="A38" s="3" t="n"/>
      <c r="B38" s="3" t="n"/>
      <c r="C38" s="3" t="n"/>
      <c r="D38" s="3" t="n"/>
      <c r="E38" s="3" t="n"/>
      <c r="F38" s="3" t="n"/>
      <c r="G38" s="3" t="n"/>
      <c r="H38" s="31" t="n"/>
      <c r="I38" s="31" t="n"/>
      <c r="J38" s="5" t="n"/>
      <c r="K38" s="5" t="n"/>
      <c r="L38" s="6" t="n"/>
      <c r="M38" s="32" t="n"/>
      <c r="N38" s="32" t="n"/>
      <c r="O38" s="33" t="n"/>
      <c r="P38" s="33" t="n"/>
      <c r="Q38" s="34">
        <f>IF(OR(A38="",P38=""),"",P38-O38)</f>
        <v/>
      </c>
      <c r="R38" s="10">
        <f>IF(OR(A38="",I38=""),"",IF(J38="Complete",0,I38-TODAY()))</f>
        <v/>
      </c>
      <c r="S38" s="11">
        <f>IF(OR(A38="",I38=""),"",IF(J38="Complete","Complete",IF(R38&lt;0,"At Risk",IF(L38&gt;=0.75,"On Track","Monitor"))))</f>
        <v/>
      </c>
      <c r="T38" s="12" t="n"/>
      <c r="U38" s="13">
        <f>IF(D38="","",IFERROR(VLOOKUP(D38,$V$2:$W$11,2,FALSE),"Not Found"))</f>
        <v/>
      </c>
    </row>
    <row r="39" ht="22" customHeight="1">
      <c r="A39" s="3" t="n"/>
      <c r="B39" s="3" t="n"/>
      <c r="C39" s="3" t="n"/>
      <c r="D39" s="3" t="n"/>
      <c r="E39" s="3" t="n"/>
      <c r="F39" s="3" t="n"/>
      <c r="G39" s="3" t="n"/>
      <c r="H39" s="31" t="n"/>
      <c r="I39" s="31" t="n"/>
      <c r="J39" s="5" t="n"/>
      <c r="K39" s="5" t="n"/>
      <c r="L39" s="6" t="n"/>
      <c r="M39" s="32" t="n"/>
      <c r="N39" s="32" t="n"/>
      <c r="O39" s="33" t="n"/>
      <c r="P39" s="33" t="n"/>
      <c r="Q39" s="35">
        <f>IF(OR(A39="",P39=""),"",P39-O39)</f>
        <v/>
      </c>
      <c r="R39" s="15">
        <f>IF(OR(A39="",I39=""),"",IF(J39="Complete",0,I39-TODAY()))</f>
        <v/>
      </c>
      <c r="S39" s="16">
        <f>IF(OR(A39="",I39=""),"",IF(J39="Complete","Complete",IF(R39&lt;0,"At Risk",IF(L39&gt;=0.75,"On Track","Monitor"))))</f>
        <v/>
      </c>
      <c r="T39" s="12" t="n"/>
      <c r="U39" s="17">
        <f>IF(D39="","",IFERROR(VLOOKUP(D39,$V$2:$W$11,2,FALSE),"Not Found"))</f>
        <v/>
      </c>
    </row>
    <row r="40" ht="22" customHeight="1">
      <c r="A40" s="3" t="n"/>
      <c r="B40" s="3" t="n"/>
      <c r="C40" s="3" t="n"/>
      <c r="D40" s="3" t="n"/>
      <c r="E40" s="3" t="n"/>
      <c r="F40" s="3" t="n"/>
      <c r="G40" s="3" t="n"/>
      <c r="H40" s="31" t="n"/>
      <c r="I40" s="31" t="n"/>
      <c r="J40" s="5" t="n"/>
      <c r="K40" s="5" t="n"/>
      <c r="L40" s="6" t="n"/>
      <c r="M40" s="32" t="n"/>
      <c r="N40" s="32" t="n"/>
      <c r="O40" s="33" t="n"/>
      <c r="P40" s="33" t="n"/>
      <c r="Q40" s="34">
        <f>IF(OR(A40="",P40=""),"",P40-O40)</f>
        <v/>
      </c>
      <c r="R40" s="10">
        <f>IF(OR(A40="",I40=""),"",IF(J40="Complete",0,I40-TODAY()))</f>
        <v/>
      </c>
      <c r="S40" s="11">
        <f>IF(OR(A40="",I40=""),"",IF(J40="Complete","Complete",IF(R40&lt;0,"At Risk",IF(L40&gt;=0.75,"On Track","Monitor"))))</f>
        <v/>
      </c>
      <c r="T40" s="12" t="n"/>
      <c r="U40" s="13">
        <f>IF(D40="","",IFERROR(VLOOKUP(D40,$V$2:$W$11,2,FALSE),"Not Found"))</f>
        <v/>
      </c>
    </row>
    <row r="41" ht="22" customHeight="1">
      <c r="A41" s="3" t="n"/>
      <c r="B41" s="3" t="n"/>
      <c r="C41" s="3" t="n"/>
      <c r="D41" s="3" t="n"/>
      <c r="E41" s="3" t="n"/>
      <c r="F41" s="3" t="n"/>
      <c r="G41" s="3" t="n"/>
      <c r="H41" s="31" t="n"/>
      <c r="I41" s="31" t="n"/>
      <c r="J41" s="5" t="n"/>
      <c r="K41" s="5" t="n"/>
      <c r="L41" s="6" t="n"/>
      <c r="M41" s="32" t="n"/>
      <c r="N41" s="32" t="n"/>
      <c r="O41" s="33" t="n"/>
      <c r="P41" s="33" t="n"/>
      <c r="Q41" s="35">
        <f>IF(OR(A41="",P41=""),"",P41-O41)</f>
        <v/>
      </c>
      <c r="R41" s="15">
        <f>IF(OR(A41="",I41=""),"",IF(J41="Complete",0,I41-TODAY()))</f>
        <v/>
      </c>
      <c r="S41" s="16">
        <f>IF(OR(A41="",I41=""),"",IF(J41="Complete","Complete",IF(R41&lt;0,"At Risk",IF(L41&gt;=0.75,"On Track","Monitor"))))</f>
        <v/>
      </c>
      <c r="T41" s="12" t="n"/>
      <c r="U41" s="17">
        <f>IF(D41="","",IFERROR(VLOOKUP(D41,$V$2:$W$11,2,FALSE),"Not Found"))</f>
        <v/>
      </c>
    </row>
    <row r="42" ht="22" customHeight="1">
      <c r="A42" s="3" t="n"/>
      <c r="B42" s="3" t="n"/>
      <c r="C42" s="3" t="n"/>
      <c r="D42" s="3" t="n"/>
      <c r="E42" s="3" t="n"/>
      <c r="F42" s="3" t="n"/>
      <c r="G42" s="3" t="n"/>
      <c r="H42" s="31" t="n"/>
      <c r="I42" s="31" t="n"/>
      <c r="J42" s="5" t="n"/>
      <c r="K42" s="5" t="n"/>
      <c r="L42" s="6" t="n"/>
      <c r="M42" s="32" t="n"/>
      <c r="N42" s="32" t="n"/>
      <c r="O42" s="33" t="n"/>
      <c r="P42" s="33" t="n"/>
      <c r="Q42" s="34">
        <f>IF(OR(A42="",P42=""),"",P42-O42)</f>
        <v/>
      </c>
      <c r="R42" s="10">
        <f>IF(OR(A42="",I42=""),"",IF(J42="Complete",0,I42-TODAY()))</f>
        <v/>
      </c>
      <c r="S42" s="11">
        <f>IF(OR(A42="",I42=""),"",IF(J42="Complete","Complete",IF(R42&lt;0,"At Risk",IF(L42&gt;=0.75,"On Track","Monitor"))))</f>
        <v/>
      </c>
      <c r="T42" s="12" t="n"/>
      <c r="U42" s="13">
        <f>IF(D42="","",IFERROR(VLOOKUP(D42,$V$2:$W$11,2,FALSE),"Not Found"))</f>
        <v/>
      </c>
    </row>
    <row r="43" ht="22" customHeight="1">
      <c r="A43" s="3" t="n"/>
      <c r="B43" s="3" t="n"/>
      <c r="C43" s="3" t="n"/>
      <c r="D43" s="3" t="n"/>
      <c r="E43" s="3" t="n"/>
      <c r="F43" s="3" t="n"/>
      <c r="G43" s="3" t="n"/>
      <c r="H43" s="31" t="n"/>
      <c r="I43" s="31" t="n"/>
      <c r="J43" s="5" t="n"/>
      <c r="K43" s="5" t="n"/>
      <c r="L43" s="6" t="n"/>
      <c r="M43" s="32" t="n"/>
      <c r="N43" s="32" t="n"/>
      <c r="O43" s="33" t="n"/>
      <c r="P43" s="33" t="n"/>
      <c r="Q43" s="35">
        <f>IF(OR(A43="",P43=""),"",P43-O43)</f>
        <v/>
      </c>
      <c r="R43" s="15">
        <f>IF(OR(A43="",I43=""),"",IF(J43="Complete",0,I43-TODAY()))</f>
        <v/>
      </c>
      <c r="S43" s="16">
        <f>IF(OR(A43="",I43=""),"",IF(J43="Complete","Complete",IF(R43&lt;0,"At Risk",IF(L43&gt;=0.75,"On Track","Monitor"))))</f>
        <v/>
      </c>
      <c r="T43" s="12" t="n"/>
      <c r="U43" s="17">
        <f>IF(D43="","",IFERROR(VLOOKUP(D43,$V$2:$W$11,2,FALSE),"Not Found"))</f>
        <v/>
      </c>
    </row>
    <row r="44" ht="22" customHeight="1">
      <c r="A44" s="3" t="n"/>
      <c r="B44" s="3" t="n"/>
      <c r="C44" s="3" t="n"/>
      <c r="D44" s="3" t="n"/>
      <c r="E44" s="3" t="n"/>
      <c r="F44" s="3" t="n"/>
      <c r="G44" s="3" t="n"/>
      <c r="H44" s="31" t="n"/>
      <c r="I44" s="31" t="n"/>
      <c r="J44" s="5" t="n"/>
      <c r="K44" s="5" t="n"/>
      <c r="L44" s="6" t="n"/>
      <c r="M44" s="32" t="n"/>
      <c r="N44" s="32" t="n"/>
      <c r="O44" s="33" t="n"/>
      <c r="P44" s="33" t="n"/>
      <c r="Q44" s="34">
        <f>IF(OR(A44="",P44=""),"",P44-O44)</f>
        <v/>
      </c>
      <c r="R44" s="10">
        <f>IF(OR(A44="",I44=""),"",IF(J44="Complete",0,I44-TODAY()))</f>
        <v/>
      </c>
      <c r="S44" s="11">
        <f>IF(OR(A44="",I44=""),"",IF(J44="Complete","Complete",IF(R44&lt;0,"At Risk",IF(L44&gt;=0.75,"On Track","Monitor"))))</f>
        <v/>
      </c>
      <c r="T44" s="12" t="n"/>
      <c r="U44" s="13">
        <f>IF(D44="","",IFERROR(VLOOKUP(D44,$V$2:$W$11,2,FALSE),"Not Found"))</f>
        <v/>
      </c>
    </row>
    <row r="45" ht="22" customHeight="1">
      <c r="A45" s="3" t="n"/>
      <c r="B45" s="3" t="n"/>
      <c r="C45" s="3" t="n"/>
      <c r="D45" s="3" t="n"/>
      <c r="E45" s="3" t="n"/>
      <c r="F45" s="3" t="n"/>
      <c r="G45" s="3" t="n"/>
      <c r="H45" s="31" t="n"/>
      <c r="I45" s="31" t="n"/>
      <c r="J45" s="5" t="n"/>
      <c r="K45" s="5" t="n"/>
      <c r="L45" s="6" t="n"/>
      <c r="M45" s="32" t="n"/>
      <c r="N45" s="32" t="n"/>
      <c r="O45" s="33" t="n"/>
      <c r="P45" s="33" t="n"/>
      <c r="Q45" s="35">
        <f>IF(OR(A45="",P45=""),"",P45-O45)</f>
        <v/>
      </c>
      <c r="R45" s="15">
        <f>IF(OR(A45="",I45=""),"",IF(J45="Complete",0,I45-TODAY()))</f>
        <v/>
      </c>
      <c r="S45" s="16">
        <f>IF(OR(A45="",I45=""),"",IF(J45="Complete","Complete",IF(R45&lt;0,"At Risk",IF(L45&gt;=0.75,"On Track","Monitor"))))</f>
        <v/>
      </c>
      <c r="T45" s="12" t="n"/>
      <c r="U45" s="17">
        <f>IF(D45="","",IFERROR(VLOOKUP(D45,$V$2:$W$11,2,FALSE),"Not Found"))</f>
        <v/>
      </c>
    </row>
    <row r="46" ht="22" customHeight="1">
      <c r="A46" s="3" t="n"/>
      <c r="B46" s="3" t="n"/>
      <c r="C46" s="3" t="n"/>
      <c r="D46" s="3" t="n"/>
      <c r="E46" s="3" t="n"/>
      <c r="F46" s="3" t="n"/>
      <c r="G46" s="3" t="n"/>
      <c r="H46" s="31" t="n"/>
      <c r="I46" s="31" t="n"/>
      <c r="J46" s="5" t="n"/>
      <c r="K46" s="5" t="n"/>
      <c r="L46" s="6" t="n"/>
      <c r="M46" s="32" t="n"/>
      <c r="N46" s="32" t="n"/>
      <c r="O46" s="33" t="n"/>
      <c r="P46" s="33" t="n"/>
      <c r="Q46" s="34">
        <f>IF(OR(A46="",P46=""),"",P46-O46)</f>
        <v/>
      </c>
      <c r="R46" s="10">
        <f>IF(OR(A46="",I46=""),"",IF(J46="Complete",0,I46-TODAY()))</f>
        <v/>
      </c>
      <c r="S46" s="11">
        <f>IF(OR(A46="",I46=""),"",IF(J46="Complete","Complete",IF(R46&lt;0,"At Risk",IF(L46&gt;=0.75,"On Track","Monitor"))))</f>
        <v/>
      </c>
      <c r="T46" s="12" t="n"/>
      <c r="U46" s="13">
        <f>IF(D46="","",IFERROR(VLOOKUP(D46,$V$2:$W$11,2,FALSE),"Not Found"))</f>
        <v/>
      </c>
    </row>
    <row r="47" ht="22" customHeight="1">
      <c r="A47" s="3" t="n"/>
      <c r="B47" s="3" t="n"/>
      <c r="C47" s="3" t="n"/>
      <c r="D47" s="3" t="n"/>
      <c r="E47" s="3" t="n"/>
      <c r="F47" s="3" t="n"/>
      <c r="G47" s="3" t="n"/>
      <c r="H47" s="31" t="n"/>
      <c r="I47" s="31" t="n"/>
      <c r="J47" s="5" t="n"/>
      <c r="K47" s="5" t="n"/>
      <c r="L47" s="6" t="n"/>
      <c r="M47" s="32" t="n"/>
      <c r="N47" s="32" t="n"/>
      <c r="O47" s="33" t="n"/>
      <c r="P47" s="33" t="n"/>
      <c r="Q47" s="35">
        <f>IF(OR(A47="",P47=""),"",P47-O47)</f>
        <v/>
      </c>
      <c r="R47" s="15">
        <f>IF(OR(A47="",I47=""),"",IF(J47="Complete",0,I47-TODAY()))</f>
        <v/>
      </c>
      <c r="S47" s="16">
        <f>IF(OR(A47="",I47=""),"",IF(J47="Complete","Complete",IF(R47&lt;0,"At Risk",IF(L47&gt;=0.75,"On Track","Monitor"))))</f>
        <v/>
      </c>
      <c r="T47" s="12" t="n"/>
      <c r="U47" s="17">
        <f>IF(D47="","",IFERROR(VLOOKUP(D47,$V$2:$W$11,2,FALSE),"Not Found"))</f>
        <v/>
      </c>
    </row>
    <row r="48" ht="22" customHeight="1">
      <c r="A48" s="3" t="n"/>
      <c r="B48" s="3" t="n"/>
      <c r="C48" s="3" t="n"/>
      <c r="D48" s="3" t="n"/>
      <c r="E48" s="3" t="n"/>
      <c r="F48" s="3" t="n"/>
      <c r="G48" s="3" t="n"/>
      <c r="H48" s="31" t="n"/>
      <c r="I48" s="31" t="n"/>
      <c r="J48" s="5" t="n"/>
      <c r="K48" s="5" t="n"/>
      <c r="L48" s="6" t="n"/>
      <c r="M48" s="32" t="n"/>
      <c r="N48" s="32" t="n"/>
      <c r="O48" s="33" t="n"/>
      <c r="P48" s="33" t="n"/>
      <c r="Q48" s="34">
        <f>IF(OR(A48="",P48=""),"",P48-O48)</f>
        <v/>
      </c>
      <c r="R48" s="10">
        <f>IF(OR(A48="",I48=""),"",IF(J48="Complete",0,I48-TODAY()))</f>
        <v/>
      </c>
      <c r="S48" s="11">
        <f>IF(OR(A48="",I48=""),"",IF(J48="Complete","Complete",IF(R48&lt;0,"At Risk",IF(L48&gt;=0.75,"On Track","Monitor"))))</f>
        <v/>
      </c>
      <c r="T48" s="12" t="n"/>
      <c r="U48" s="13">
        <f>IF(D48="","",IFERROR(VLOOKUP(D48,$V$2:$W$11,2,FALSE),"Not Found"))</f>
        <v/>
      </c>
    </row>
    <row r="49" ht="22" customHeight="1">
      <c r="A49" s="3" t="n"/>
      <c r="B49" s="3" t="n"/>
      <c r="C49" s="3" t="n"/>
      <c r="D49" s="3" t="n"/>
      <c r="E49" s="3" t="n"/>
      <c r="F49" s="3" t="n"/>
      <c r="G49" s="3" t="n"/>
      <c r="H49" s="31" t="n"/>
      <c r="I49" s="31" t="n"/>
      <c r="J49" s="5" t="n"/>
      <c r="K49" s="5" t="n"/>
      <c r="L49" s="6" t="n"/>
      <c r="M49" s="32" t="n"/>
      <c r="N49" s="32" t="n"/>
      <c r="O49" s="33" t="n"/>
      <c r="P49" s="33" t="n"/>
      <c r="Q49" s="35">
        <f>IF(OR(A49="",P49=""),"",P49-O49)</f>
        <v/>
      </c>
      <c r="R49" s="15">
        <f>IF(OR(A49="",I49=""),"",IF(J49="Complete",0,I49-TODAY()))</f>
        <v/>
      </c>
      <c r="S49" s="16">
        <f>IF(OR(A49="",I49=""),"",IF(J49="Complete","Complete",IF(R49&lt;0,"At Risk",IF(L49&gt;=0.75,"On Track","Monitor"))))</f>
        <v/>
      </c>
      <c r="T49" s="12" t="n"/>
      <c r="U49" s="17">
        <f>IF(D49="","",IFERROR(VLOOKUP(D49,$V$2:$W$11,2,FALSE),"Not Found"))</f>
        <v/>
      </c>
    </row>
    <row r="50" ht="22" customHeight="1">
      <c r="A50" s="3" t="n"/>
      <c r="B50" s="3" t="n"/>
      <c r="C50" s="3" t="n"/>
      <c r="D50" s="3" t="n"/>
      <c r="E50" s="3" t="n"/>
      <c r="F50" s="3" t="n"/>
      <c r="G50" s="3" t="n"/>
      <c r="H50" s="31" t="n"/>
      <c r="I50" s="31" t="n"/>
      <c r="J50" s="5" t="n"/>
      <c r="K50" s="5" t="n"/>
      <c r="L50" s="6" t="n"/>
      <c r="M50" s="32" t="n"/>
      <c r="N50" s="32" t="n"/>
      <c r="O50" s="33" t="n"/>
      <c r="P50" s="33" t="n"/>
      <c r="Q50" s="34">
        <f>IF(OR(A50="",P50=""),"",P50-O50)</f>
        <v/>
      </c>
      <c r="R50" s="10">
        <f>IF(OR(A50="",I50=""),"",IF(J50="Complete",0,I50-TODAY()))</f>
        <v/>
      </c>
      <c r="S50" s="11">
        <f>IF(OR(A50="",I50=""),"",IF(J50="Complete","Complete",IF(R50&lt;0,"At Risk",IF(L50&gt;=0.75,"On Track","Monitor"))))</f>
        <v/>
      </c>
      <c r="T50" s="12" t="n"/>
      <c r="U50" s="13">
        <f>IF(D50="","",IFERROR(VLOOKUP(D50,$V$2:$W$11,2,FALSE),"Not Found"))</f>
        <v/>
      </c>
    </row>
    <row r="51" ht="22" customHeight="1">
      <c r="A51" s="3" t="n"/>
      <c r="B51" s="3" t="n"/>
      <c r="C51" s="3" t="n"/>
      <c r="D51" s="3" t="n"/>
      <c r="E51" s="3" t="n"/>
      <c r="F51" s="3" t="n"/>
      <c r="G51" s="3" t="n"/>
      <c r="H51" s="31" t="n"/>
      <c r="I51" s="31" t="n"/>
      <c r="J51" s="5" t="n"/>
      <c r="K51" s="5" t="n"/>
      <c r="L51" s="6" t="n"/>
      <c r="M51" s="32" t="n"/>
      <c r="N51" s="32" t="n"/>
      <c r="O51" s="33" t="n"/>
      <c r="P51" s="33" t="n"/>
      <c r="Q51" s="35">
        <f>IF(OR(A51="",P51=""),"",P51-O51)</f>
        <v/>
      </c>
      <c r="R51" s="15">
        <f>IF(OR(A51="",I51=""),"",IF(J51="Complete",0,I51-TODAY()))</f>
        <v/>
      </c>
      <c r="S51" s="16">
        <f>IF(OR(A51="",I51=""),"",IF(J51="Complete","Complete",IF(R51&lt;0,"At Risk",IF(L51&gt;=0.75,"On Track","Monitor"))))</f>
        <v/>
      </c>
      <c r="T51" s="12" t="n"/>
      <c r="U51" s="17">
        <f>IF(D51="","",IFERROR(VLOOKUP(D51,$V$2:$W$11,2,FALSE),"Not Found"))</f>
        <v/>
      </c>
    </row>
    <row r="52" ht="22" customHeight="1">
      <c r="A52" s="3" t="n"/>
      <c r="B52" s="3" t="n"/>
      <c r="C52" s="3" t="n"/>
      <c r="D52" s="3" t="n"/>
      <c r="E52" s="3" t="n"/>
      <c r="F52" s="3" t="n"/>
      <c r="G52" s="3" t="n"/>
      <c r="H52" s="31" t="n"/>
      <c r="I52" s="31" t="n"/>
      <c r="J52" s="5" t="n"/>
      <c r="K52" s="5" t="n"/>
      <c r="L52" s="6" t="n"/>
      <c r="M52" s="32" t="n"/>
      <c r="N52" s="32" t="n"/>
      <c r="O52" s="33" t="n"/>
      <c r="P52" s="33" t="n"/>
      <c r="Q52" s="34">
        <f>IF(OR(A52="",P52=""),"",P52-O52)</f>
        <v/>
      </c>
      <c r="R52" s="10">
        <f>IF(OR(A52="",I52=""),"",IF(J52="Complete",0,I52-TODAY()))</f>
        <v/>
      </c>
      <c r="S52" s="11">
        <f>IF(OR(A52="",I52=""),"",IF(J52="Complete","Complete",IF(R52&lt;0,"At Risk",IF(L52&gt;=0.75,"On Track","Monitor"))))</f>
        <v/>
      </c>
      <c r="T52" s="12" t="n"/>
      <c r="U52" s="13">
        <f>IF(D52="","",IFERROR(VLOOKUP(D52,$V$2:$W$11,2,FALSE),"Not Found"))</f>
        <v/>
      </c>
    </row>
    <row r="53" ht="22" customHeight="1">
      <c r="A53" s="3" t="n"/>
      <c r="B53" s="3" t="n"/>
      <c r="C53" s="3" t="n"/>
      <c r="D53" s="3" t="n"/>
      <c r="E53" s="3" t="n"/>
      <c r="F53" s="3" t="n"/>
      <c r="G53" s="3" t="n"/>
      <c r="H53" s="31" t="n"/>
      <c r="I53" s="31" t="n"/>
      <c r="J53" s="5" t="n"/>
      <c r="K53" s="5" t="n"/>
      <c r="L53" s="6" t="n"/>
      <c r="M53" s="32" t="n"/>
      <c r="N53" s="32" t="n"/>
      <c r="O53" s="33" t="n"/>
      <c r="P53" s="33" t="n"/>
      <c r="Q53" s="35">
        <f>IF(OR(A53="",P53=""),"",P53-O53)</f>
        <v/>
      </c>
      <c r="R53" s="15">
        <f>IF(OR(A53="",I53=""),"",IF(J53="Complete",0,I53-TODAY()))</f>
        <v/>
      </c>
      <c r="S53" s="16">
        <f>IF(OR(A53="",I53=""),"",IF(J53="Complete","Complete",IF(R53&lt;0,"At Risk",IF(L53&gt;=0.75,"On Track","Monitor"))))</f>
        <v/>
      </c>
      <c r="T53" s="12" t="n"/>
      <c r="U53" s="17">
        <f>IF(D53="","",IFERROR(VLOOKUP(D53,$V$2:$W$11,2,FALSE),"Not Found"))</f>
        <v/>
      </c>
    </row>
    <row r="54" ht="22" customHeight="1">
      <c r="A54" s="3" t="n"/>
      <c r="B54" s="3" t="n"/>
      <c r="C54" s="3" t="n"/>
      <c r="D54" s="3" t="n"/>
      <c r="E54" s="3" t="n"/>
      <c r="F54" s="3" t="n"/>
      <c r="G54" s="3" t="n"/>
      <c r="H54" s="31" t="n"/>
      <c r="I54" s="31" t="n"/>
      <c r="J54" s="5" t="n"/>
      <c r="K54" s="5" t="n"/>
      <c r="L54" s="6" t="n"/>
      <c r="M54" s="32" t="n"/>
      <c r="N54" s="32" t="n"/>
      <c r="O54" s="33" t="n"/>
      <c r="P54" s="33" t="n"/>
      <c r="Q54" s="34">
        <f>IF(OR(A54="",P54=""),"",P54-O54)</f>
        <v/>
      </c>
      <c r="R54" s="10">
        <f>IF(OR(A54="",I54=""),"",IF(J54="Complete",0,I54-TODAY()))</f>
        <v/>
      </c>
      <c r="S54" s="11">
        <f>IF(OR(A54="",I54=""),"",IF(J54="Complete","Complete",IF(R54&lt;0,"At Risk",IF(L54&gt;=0.75,"On Track","Monitor"))))</f>
        <v/>
      </c>
      <c r="T54" s="12" t="n"/>
      <c r="U54" s="13">
        <f>IF(D54="","",IFERROR(VLOOKUP(D54,$V$2:$W$11,2,FALSE),"Not Found"))</f>
        <v/>
      </c>
    </row>
    <row r="55" ht="22" customHeight="1">
      <c r="A55" s="3" t="n"/>
      <c r="B55" s="3" t="n"/>
      <c r="C55" s="3" t="n"/>
      <c r="D55" s="3" t="n"/>
      <c r="E55" s="3" t="n"/>
      <c r="F55" s="3" t="n"/>
      <c r="G55" s="3" t="n"/>
      <c r="H55" s="31" t="n"/>
      <c r="I55" s="31" t="n"/>
      <c r="J55" s="5" t="n"/>
      <c r="K55" s="5" t="n"/>
      <c r="L55" s="6" t="n"/>
      <c r="M55" s="32" t="n"/>
      <c r="N55" s="32" t="n"/>
      <c r="O55" s="33" t="n"/>
      <c r="P55" s="33" t="n"/>
      <c r="Q55" s="35">
        <f>IF(OR(A55="",P55=""),"",P55-O55)</f>
        <v/>
      </c>
      <c r="R55" s="15">
        <f>IF(OR(A55="",I55=""),"",IF(J55="Complete",0,I55-TODAY()))</f>
        <v/>
      </c>
      <c r="S55" s="16">
        <f>IF(OR(A55="",I55=""),"",IF(J55="Complete","Complete",IF(R55&lt;0,"At Risk",IF(L55&gt;=0.75,"On Track","Monitor"))))</f>
        <v/>
      </c>
      <c r="T55" s="12" t="n"/>
      <c r="U55" s="17">
        <f>IF(D55="","",IFERROR(VLOOKUP(D55,$V$2:$W$11,2,FALSE),"Not Found"))</f>
        <v/>
      </c>
    </row>
    <row r="56" ht="22" customHeight="1">
      <c r="A56" s="3" t="n"/>
      <c r="B56" s="3" t="n"/>
      <c r="C56" s="3" t="n"/>
      <c r="D56" s="3" t="n"/>
      <c r="E56" s="3" t="n"/>
      <c r="F56" s="3" t="n"/>
      <c r="G56" s="3" t="n"/>
      <c r="H56" s="31" t="n"/>
      <c r="I56" s="31" t="n"/>
      <c r="J56" s="5" t="n"/>
      <c r="K56" s="5" t="n"/>
      <c r="L56" s="6" t="n"/>
      <c r="M56" s="32" t="n"/>
      <c r="N56" s="32" t="n"/>
      <c r="O56" s="33" t="n"/>
      <c r="P56" s="33" t="n"/>
      <c r="Q56" s="34">
        <f>IF(OR(A56="",P56=""),"",P56-O56)</f>
        <v/>
      </c>
      <c r="R56" s="10">
        <f>IF(OR(A56="",I56=""),"",IF(J56="Complete",0,I56-TODAY()))</f>
        <v/>
      </c>
      <c r="S56" s="11">
        <f>IF(OR(A56="",I56=""),"",IF(J56="Complete","Complete",IF(R56&lt;0,"At Risk",IF(L56&gt;=0.75,"On Track","Monitor"))))</f>
        <v/>
      </c>
      <c r="T56" s="12" t="n"/>
      <c r="U56" s="13">
        <f>IF(D56="","",IFERROR(VLOOKUP(D56,$V$2:$W$11,2,FALSE),"Not Found"))</f>
        <v/>
      </c>
    </row>
    <row r="57" ht="22" customHeight="1">
      <c r="A57" s="3" t="n"/>
      <c r="B57" s="3" t="n"/>
      <c r="C57" s="3" t="n"/>
      <c r="D57" s="3" t="n"/>
      <c r="E57" s="3" t="n"/>
      <c r="F57" s="3" t="n"/>
      <c r="G57" s="3" t="n"/>
      <c r="H57" s="31" t="n"/>
      <c r="I57" s="31" t="n"/>
      <c r="J57" s="5" t="n"/>
      <c r="K57" s="5" t="n"/>
      <c r="L57" s="6" t="n"/>
      <c r="M57" s="32" t="n"/>
      <c r="N57" s="32" t="n"/>
      <c r="O57" s="33" t="n"/>
      <c r="P57" s="33" t="n"/>
      <c r="Q57" s="35">
        <f>IF(OR(A57="",P57=""),"",P57-O57)</f>
        <v/>
      </c>
      <c r="R57" s="15">
        <f>IF(OR(A57="",I57=""),"",IF(J57="Complete",0,I57-TODAY()))</f>
        <v/>
      </c>
      <c r="S57" s="16">
        <f>IF(OR(A57="",I57=""),"",IF(J57="Complete","Complete",IF(R57&lt;0,"At Risk",IF(L57&gt;=0.75,"On Track","Monitor"))))</f>
        <v/>
      </c>
      <c r="T57" s="12" t="n"/>
      <c r="U57" s="17">
        <f>IF(D57="","",IFERROR(VLOOKUP(D57,$V$2:$W$11,2,FALSE),"Not Found"))</f>
        <v/>
      </c>
    </row>
    <row r="58" ht="22" customHeight="1">
      <c r="A58" s="3" t="n"/>
      <c r="B58" s="3" t="n"/>
      <c r="C58" s="3" t="n"/>
      <c r="D58" s="3" t="n"/>
      <c r="E58" s="3" t="n"/>
      <c r="F58" s="3" t="n"/>
      <c r="G58" s="3" t="n"/>
      <c r="H58" s="31" t="n"/>
      <c r="I58" s="31" t="n"/>
      <c r="J58" s="5" t="n"/>
      <c r="K58" s="5" t="n"/>
      <c r="L58" s="6" t="n"/>
      <c r="M58" s="32" t="n"/>
      <c r="N58" s="32" t="n"/>
      <c r="O58" s="33" t="n"/>
      <c r="P58" s="33" t="n"/>
      <c r="Q58" s="34">
        <f>IF(OR(A58="",P58=""),"",P58-O58)</f>
        <v/>
      </c>
      <c r="R58" s="10">
        <f>IF(OR(A58="",I58=""),"",IF(J58="Complete",0,I58-TODAY()))</f>
        <v/>
      </c>
      <c r="S58" s="11">
        <f>IF(OR(A58="",I58=""),"",IF(J58="Complete","Complete",IF(R58&lt;0,"At Risk",IF(L58&gt;=0.75,"On Track","Monitor"))))</f>
        <v/>
      </c>
      <c r="T58" s="12" t="n"/>
      <c r="U58" s="13">
        <f>IF(D58="","",IFERROR(VLOOKUP(D58,$V$2:$W$11,2,FALSE),"Not Found"))</f>
        <v/>
      </c>
    </row>
    <row r="59" ht="22" customHeight="1">
      <c r="A59" s="3" t="n"/>
      <c r="B59" s="3" t="n"/>
      <c r="C59" s="3" t="n"/>
      <c r="D59" s="3" t="n"/>
      <c r="E59" s="3" t="n"/>
      <c r="F59" s="3" t="n"/>
      <c r="G59" s="3" t="n"/>
      <c r="H59" s="31" t="n"/>
      <c r="I59" s="31" t="n"/>
      <c r="J59" s="5" t="n"/>
      <c r="K59" s="5" t="n"/>
      <c r="L59" s="6" t="n"/>
      <c r="M59" s="32" t="n"/>
      <c r="N59" s="32" t="n"/>
      <c r="O59" s="33" t="n"/>
      <c r="P59" s="33" t="n"/>
      <c r="Q59" s="35">
        <f>IF(OR(A59="",P59=""),"",P59-O59)</f>
        <v/>
      </c>
      <c r="R59" s="15">
        <f>IF(OR(A59="",I59=""),"",IF(J59="Complete",0,I59-TODAY()))</f>
        <v/>
      </c>
      <c r="S59" s="16">
        <f>IF(OR(A59="",I59=""),"",IF(J59="Complete","Complete",IF(R59&lt;0,"At Risk",IF(L59&gt;=0.75,"On Track","Monitor"))))</f>
        <v/>
      </c>
      <c r="T59" s="12" t="n"/>
      <c r="U59" s="17">
        <f>IF(D59="","",IFERROR(VLOOKUP(D59,$V$2:$W$11,2,FALSE),"Not Found"))</f>
        <v/>
      </c>
    </row>
    <row r="60" ht="22" customHeight="1">
      <c r="A60" s="3" t="n"/>
      <c r="B60" s="3" t="n"/>
      <c r="C60" s="3" t="n"/>
      <c r="D60" s="3" t="n"/>
      <c r="E60" s="3" t="n"/>
      <c r="F60" s="3" t="n"/>
      <c r="G60" s="3" t="n"/>
      <c r="H60" s="31" t="n"/>
      <c r="I60" s="31" t="n"/>
      <c r="J60" s="5" t="n"/>
      <c r="K60" s="5" t="n"/>
      <c r="L60" s="6" t="n"/>
      <c r="M60" s="32" t="n"/>
      <c r="N60" s="32" t="n"/>
      <c r="O60" s="33" t="n"/>
      <c r="P60" s="33" t="n"/>
      <c r="Q60" s="34">
        <f>IF(OR(A60="",P60=""),"",P60-O60)</f>
        <v/>
      </c>
      <c r="R60" s="10">
        <f>IF(OR(A60="",I60=""),"",IF(J60="Complete",0,I60-TODAY()))</f>
        <v/>
      </c>
      <c r="S60" s="11">
        <f>IF(OR(A60="",I60=""),"",IF(J60="Complete","Complete",IF(R60&lt;0,"At Risk",IF(L60&gt;=0.75,"On Track","Monitor"))))</f>
        <v/>
      </c>
      <c r="T60" s="12" t="n"/>
      <c r="U60" s="13">
        <f>IF(D60="","",IFERROR(VLOOKUP(D60,$V$2:$W$11,2,FALSE),"Not Found"))</f>
        <v/>
      </c>
    </row>
    <row r="61" ht="22" customHeight="1">
      <c r="A61" s="3" t="n"/>
      <c r="B61" s="3" t="n"/>
      <c r="C61" s="3" t="n"/>
      <c r="D61" s="3" t="n"/>
      <c r="E61" s="3" t="n"/>
      <c r="F61" s="3" t="n"/>
      <c r="G61" s="3" t="n"/>
      <c r="H61" s="31" t="n"/>
      <c r="I61" s="31" t="n"/>
      <c r="J61" s="5" t="n"/>
      <c r="K61" s="5" t="n"/>
      <c r="L61" s="6" t="n"/>
      <c r="M61" s="32" t="n"/>
      <c r="N61" s="32" t="n"/>
      <c r="O61" s="33" t="n"/>
      <c r="P61" s="33" t="n"/>
      <c r="Q61" s="35">
        <f>IF(OR(A61="",P61=""),"",P61-O61)</f>
        <v/>
      </c>
      <c r="R61" s="15">
        <f>IF(OR(A61="",I61=""),"",IF(J61="Complete",0,I61-TODAY()))</f>
        <v/>
      </c>
      <c r="S61" s="16">
        <f>IF(OR(A61="",I61=""),"",IF(J61="Complete","Complete",IF(R61&lt;0,"At Risk",IF(L61&gt;=0.75,"On Track","Monitor"))))</f>
        <v/>
      </c>
      <c r="T61" s="12" t="n"/>
      <c r="U61" s="17">
        <f>IF(D61="","",IFERROR(VLOOKUP(D61,$V$2:$W$11,2,FALSE),"Not Found"))</f>
        <v/>
      </c>
    </row>
    <row r="62" ht="22" customHeight="1">
      <c r="A62" s="3" t="n"/>
      <c r="B62" s="3" t="n"/>
      <c r="C62" s="3" t="n"/>
      <c r="D62" s="3" t="n"/>
      <c r="E62" s="3" t="n"/>
      <c r="F62" s="3" t="n"/>
      <c r="G62" s="3" t="n"/>
      <c r="H62" s="31" t="n"/>
      <c r="I62" s="31" t="n"/>
      <c r="J62" s="5" t="n"/>
      <c r="K62" s="5" t="n"/>
      <c r="L62" s="6" t="n"/>
      <c r="M62" s="32" t="n"/>
      <c r="N62" s="32" t="n"/>
      <c r="O62" s="33" t="n"/>
      <c r="P62" s="33" t="n"/>
      <c r="Q62" s="34">
        <f>IF(OR(A62="",P62=""),"",P62-O62)</f>
        <v/>
      </c>
      <c r="R62" s="10">
        <f>IF(OR(A62="",I62=""),"",IF(J62="Complete",0,I62-TODAY()))</f>
        <v/>
      </c>
      <c r="S62" s="11">
        <f>IF(OR(A62="",I62=""),"",IF(J62="Complete","Complete",IF(R62&lt;0,"At Risk",IF(L62&gt;=0.75,"On Track","Monitor"))))</f>
        <v/>
      </c>
      <c r="T62" s="12" t="n"/>
      <c r="U62" s="13">
        <f>IF(D62="","",IFERROR(VLOOKUP(D62,$V$2:$W$11,2,FALSE),"Not Found"))</f>
        <v/>
      </c>
    </row>
    <row r="63" ht="22" customHeight="1">
      <c r="A63" s="3" t="n"/>
      <c r="B63" s="3" t="n"/>
      <c r="C63" s="3" t="n"/>
      <c r="D63" s="3" t="n"/>
      <c r="E63" s="3" t="n"/>
      <c r="F63" s="3" t="n"/>
      <c r="G63" s="3" t="n"/>
      <c r="H63" s="31" t="n"/>
      <c r="I63" s="31" t="n"/>
      <c r="J63" s="5" t="n"/>
      <c r="K63" s="5" t="n"/>
      <c r="L63" s="6" t="n"/>
      <c r="M63" s="32" t="n"/>
      <c r="N63" s="32" t="n"/>
      <c r="O63" s="33" t="n"/>
      <c r="P63" s="33" t="n"/>
      <c r="Q63" s="35">
        <f>IF(OR(A63="",P63=""),"",P63-O63)</f>
        <v/>
      </c>
      <c r="R63" s="15">
        <f>IF(OR(A63="",I63=""),"",IF(J63="Complete",0,I63-TODAY()))</f>
        <v/>
      </c>
      <c r="S63" s="16">
        <f>IF(OR(A63="",I63=""),"",IF(J63="Complete","Complete",IF(R63&lt;0,"At Risk",IF(L63&gt;=0.75,"On Track","Monitor"))))</f>
        <v/>
      </c>
      <c r="T63" s="12" t="n"/>
      <c r="U63" s="17">
        <f>IF(D63="","",IFERROR(VLOOKUP(D63,$V$2:$W$11,2,FALSE),"Not Found"))</f>
        <v/>
      </c>
    </row>
    <row r="64" ht="22" customHeight="1">
      <c r="A64" s="3" t="n"/>
      <c r="B64" s="3" t="n"/>
      <c r="C64" s="3" t="n"/>
      <c r="D64" s="3" t="n"/>
      <c r="E64" s="3" t="n"/>
      <c r="F64" s="3" t="n"/>
      <c r="G64" s="3" t="n"/>
      <c r="H64" s="31" t="n"/>
      <c r="I64" s="31" t="n"/>
      <c r="J64" s="5" t="n"/>
      <c r="K64" s="5" t="n"/>
      <c r="L64" s="6" t="n"/>
      <c r="M64" s="32" t="n"/>
      <c r="N64" s="32" t="n"/>
      <c r="O64" s="33" t="n"/>
      <c r="P64" s="33" t="n"/>
      <c r="Q64" s="34">
        <f>IF(OR(A64="",P64=""),"",P64-O64)</f>
        <v/>
      </c>
      <c r="R64" s="10">
        <f>IF(OR(A64="",I64=""),"",IF(J64="Complete",0,I64-TODAY()))</f>
        <v/>
      </c>
      <c r="S64" s="11">
        <f>IF(OR(A64="",I64=""),"",IF(J64="Complete","Complete",IF(R64&lt;0,"At Risk",IF(L64&gt;=0.75,"On Track","Monitor"))))</f>
        <v/>
      </c>
      <c r="T64" s="12" t="n"/>
      <c r="U64" s="13">
        <f>IF(D64="","",IFERROR(VLOOKUP(D64,$V$2:$W$11,2,FALSE),"Not Found"))</f>
        <v/>
      </c>
    </row>
    <row r="65" ht="22" customHeight="1">
      <c r="A65" s="3" t="n"/>
      <c r="B65" s="3" t="n"/>
      <c r="C65" s="3" t="n"/>
      <c r="D65" s="3" t="n"/>
      <c r="E65" s="3" t="n"/>
      <c r="F65" s="3" t="n"/>
      <c r="G65" s="3" t="n"/>
      <c r="H65" s="31" t="n"/>
      <c r="I65" s="31" t="n"/>
      <c r="J65" s="5" t="n"/>
      <c r="K65" s="5" t="n"/>
      <c r="L65" s="6" t="n"/>
      <c r="M65" s="32" t="n"/>
      <c r="N65" s="32" t="n"/>
      <c r="O65" s="33" t="n"/>
      <c r="P65" s="33" t="n"/>
      <c r="Q65" s="35">
        <f>IF(OR(A65="",P65=""),"",P65-O65)</f>
        <v/>
      </c>
      <c r="R65" s="15">
        <f>IF(OR(A65="",I65=""),"",IF(J65="Complete",0,I65-TODAY()))</f>
        <v/>
      </c>
      <c r="S65" s="16">
        <f>IF(OR(A65="",I65=""),"",IF(J65="Complete","Complete",IF(R65&lt;0,"At Risk",IF(L65&gt;=0.75,"On Track","Monitor"))))</f>
        <v/>
      </c>
      <c r="T65" s="12" t="n"/>
      <c r="U65" s="17">
        <f>IF(D65="","",IFERROR(VLOOKUP(D65,$V$2:$W$11,2,FALSE),"Not Found"))</f>
        <v/>
      </c>
    </row>
    <row r="66" ht="22" customHeight="1">
      <c r="A66" s="3" t="n"/>
      <c r="B66" s="3" t="n"/>
      <c r="C66" s="3" t="n"/>
      <c r="D66" s="3" t="n"/>
      <c r="E66" s="3" t="n"/>
      <c r="F66" s="3" t="n"/>
      <c r="G66" s="3" t="n"/>
      <c r="H66" s="31" t="n"/>
      <c r="I66" s="31" t="n"/>
      <c r="J66" s="5" t="n"/>
      <c r="K66" s="5" t="n"/>
      <c r="L66" s="6" t="n"/>
      <c r="M66" s="32" t="n"/>
      <c r="N66" s="32" t="n"/>
      <c r="O66" s="33" t="n"/>
      <c r="P66" s="33" t="n"/>
      <c r="Q66" s="34">
        <f>IF(OR(A66="",P66=""),"",P66-O66)</f>
        <v/>
      </c>
      <c r="R66" s="10">
        <f>IF(OR(A66="",I66=""),"",IF(J66="Complete",0,I66-TODAY()))</f>
        <v/>
      </c>
      <c r="S66" s="11">
        <f>IF(OR(A66="",I66=""),"",IF(J66="Complete","Complete",IF(R66&lt;0,"At Risk",IF(L66&gt;=0.75,"On Track","Monitor"))))</f>
        <v/>
      </c>
      <c r="T66" s="12" t="n"/>
      <c r="U66" s="13">
        <f>IF(D66="","",IFERROR(VLOOKUP(D66,$V$2:$W$11,2,FALSE),"Not Found"))</f>
        <v/>
      </c>
    </row>
    <row r="67" ht="22" customHeight="1">
      <c r="A67" s="3" t="n"/>
      <c r="B67" s="3" t="n"/>
      <c r="C67" s="3" t="n"/>
      <c r="D67" s="3" t="n"/>
      <c r="E67" s="3" t="n"/>
      <c r="F67" s="3" t="n"/>
      <c r="G67" s="3" t="n"/>
      <c r="H67" s="31" t="n"/>
      <c r="I67" s="31" t="n"/>
      <c r="J67" s="5" t="n"/>
      <c r="K67" s="5" t="n"/>
      <c r="L67" s="6" t="n"/>
      <c r="M67" s="32" t="n"/>
      <c r="N67" s="32" t="n"/>
      <c r="O67" s="33" t="n"/>
      <c r="P67" s="33" t="n"/>
      <c r="Q67" s="35">
        <f>IF(OR(A67="",P67=""),"",P67-O67)</f>
        <v/>
      </c>
      <c r="R67" s="15">
        <f>IF(OR(A67="",I67=""),"",IF(J67="Complete",0,I67-TODAY()))</f>
        <v/>
      </c>
      <c r="S67" s="16">
        <f>IF(OR(A67="",I67=""),"",IF(J67="Complete","Complete",IF(R67&lt;0,"At Risk",IF(L67&gt;=0.75,"On Track","Monitor"))))</f>
        <v/>
      </c>
      <c r="T67" s="12" t="n"/>
      <c r="U67" s="17">
        <f>IF(D67="","",IFERROR(VLOOKUP(D67,$V$2:$W$11,2,FALSE),"Not Found"))</f>
        <v/>
      </c>
    </row>
    <row r="68" ht="22" customHeight="1">
      <c r="A68" s="3" t="n"/>
      <c r="B68" s="3" t="n"/>
      <c r="C68" s="3" t="n"/>
      <c r="D68" s="3" t="n"/>
      <c r="E68" s="3" t="n"/>
      <c r="F68" s="3" t="n"/>
      <c r="G68" s="3" t="n"/>
      <c r="H68" s="31" t="n"/>
      <c r="I68" s="31" t="n"/>
      <c r="J68" s="5" t="n"/>
      <c r="K68" s="5" t="n"/>
      <c r="L68" s="6" t="n"/>
      <c r="M68" s="32" t="n"/>
      <c r="N68" s="32" t="n"/>
      <c r="O68" s="33" t="n"/>
      <c r="P68" s="33" t="n"/>
      <c r="Q68" s="34">
        <f>IF(OR(A68="",P68=""),"",P68-O68)</f>
        <v/>
      </c>
      <c r="R68" s="10">
        <f>IF(OR(A68="",I68=""),"",IF(J68="Complete",0,I68-TODAY()))</f>
        <v/>
      </c>
      <c r="S68" s="11">
        <f>IF(OR(A68="",I68=""),"",IF(J68="Complete","Complete",IF(R68&lt;0,"At Risk",IF(L68&gt;=0.75,"On Track","Monitor"))))</f>
        <v/>
      </c>
      <c r="T68" s="12" t="n"/>
      <c r="U68" s="13">
        <f>IF(D68="","",IFERROR(VLOOKUP(D68,$V$2:$W$11,2,FALSE),"Not Found"))</f>
        <v/>
      </c>
    </row>
    <row r="69" ht="22" customHeight="1">
      <c r="A69" s="3" t="n"/>
      <c r="B69" s="3" t="n"/>
      <c r="C69" s="3" t="n"/>
      <c r="D69" s="3" t="n"/>
      <c r="E69" s="3" t="n"/>
      <c r="F69" s="3" t="n"/>
      <c r="G69" s="3" t="n"/>
      <c r="H69" s="31" t="n"/>
      <c r="I69" s="31" t="n"/>
      <c r="J69" s="5" t="n"/>
      <c r="K69" s="5" t="n"/>
      <c r="L69" s="6" t="n"/>
      <c r="M69" s="32" t="n"/>
      <c r="N69" s="32" t="n"/>
      <c r="O69" s="33" t="n"/>
      <c r="P69" s="33" t="n"/>
      <c r="Q69" s="35">
        <f>IF(OR(A69="",P69=""),"",P69-O69)</f>
        <v/>
      </c>
      <c r="R69" s="15">
        <f>IF(OR(A69="",I69=""),"",IF(J69="Complete",0,I69-TODAY()))</f>
        <v/>
      </c>
      <c r="S69" s="16">
        <f>IF(OR(A69="",I69=""),"",IF(J69="Complete","Complete",IF(R69&lt;0,"At Risk",IF(L69&gt;=0.75,"On Track","Monitor"))))</f>
        <v/>
      </c>
      <c r="T69" s="12" t="n"/>
      <c r="U69" s="17">
        <f>IF(D69="","",IFERROR(VLOOKUP(D69,$V$2:$W$11,2,FALSE),"Not Found"))</f>
        <v/>
      </c>
    </row>
    <row r="70" ht="22" customHeight="1">
      <c r="A70" s="3" t="n"/>
      <c r="B70" s="3" t="n"/>
      <c r="C70" s="3" t="n"/>
      <c r="D70" s="3" t="n"/>
      <c r="E70" s="3" t="n"/>
      <c r="F70" s="3" t="n"/>
      <c r="G70" s="3" t="n"/>
      <c r="H70" s="31" t="n"/>
      <c r="I70" s="31" t="n"/>
      <c r="J70" s="5" t="n"/>
      <c r="K70" s="5" t="n"/>
      <c r="L70" s="6" t="n"/>
      <c r="M70" s="32" t="n"/>
      <c r="N70" s="32" t="n"/>
      <c r="O70" s="33" t="n"/>
      <c r="P70" s="33" t="n"/>
      <c r="Q70" s="34">
        <f>IF(OR(A70="",P70=""),"",P70-O70)</f>
        <v/>
      </c>
      <c r="R70" s="10">
        <f>IF(OR(A70="",I70=""),"",IF(J70="Complete",0,I70-TODAY()))</f>
        <v/>
      </c>
      <c r="S70" s="11">
        <f>IF(OR(A70="",I70=""),"",IF(J70="Complete","Complete",IF(R70&lt;0,"At Risk",IF(L70&gt;=0.75,"On Track","Monitor"))))</f>
        <v/>
      </c>
      <c r="T70" s="12" t="n"/>
      <c r="U70" s="13">
        <f>IF(D70="","",IFERROR(VLOOKUP(D70,$V$2:$W$11,2,FALSE),"Not Found"))</f>
        <v/>
      </c>
    </row>
    <row r="71" ht="22" customHeight="1">
      <c r="A71" s="3" t="n"/>
      <c r="B71" s="3" t="n"/>
      <c r="C71" s="3" t="n"/>
      <c r="D71" s="3" t="n"/>
      <c r="E71" s="3" t="n"/>
      <c r="F71" s="3" t="n"/>
      <c r="G71" s="3" t="n"/>
      <c r="H71" s="31" t="n"/>
      <c r="I71" s="31" t="n"/>
      <c r="J71" s="5" t="n"/>
      <c r="K71" s="5" t="n"/>
      <c r="L71" s="6" t="n"/>
      <c r="M71" s="32" t="n"/>
      <c r="N71" s="32" t="n"/>
      <c r="O71" s="33" t="n"/>
      <c r="P71" s="33" t="n"/>
      <c r="Q71" s="35">
        <f>IF(OR(A71="",P71=""),"",P71-O71)</f>
        <v/>
      </c>
      <c r="R71" s="15">
        <f>IF(OR(A71="",I71=""),"",IF(J71="Complete",0,I71-TODAY()))</f>
        <v/>
      </c>
      <c r="S71" s="16">
        <f>IF(OR(A71="",I71=""),"",IF(J71="Complete","Complete",IF(R71&lt;0,"At Risk",IF(L71&gt;=0.75,"On Track","Monitor"))))</f>
        <v/>
      </c>
      <c r="T71" s="12" t="n"/>
      <c r="U71" s="17">
        <f>IF(D71="","",IFERROR(VLOOKUP(D71,$V$2:$W$11,2,FALSE),"Not Found"))</f>
        <v/>
      </c>
    </row>
    <row r="72" ht="22" customHeight="1">
      <c r="A72" s="3" t="n"/>
      <c r="B72" s="3" t="n"/>
      <c r="C72" s="3" t="n"/>
      <c r="D72" s="3" t="n"/>
      <c r="E72" s="3" t="n"/>
      <c r="F72" s="3" t="n"/>
      <c r="G72" s="3" t="n"/>
      <c r="H72" s="31" t="n"/>
      <c r="I72" s="31" t="n"/>
      <c r="J72" s="5" t="n"/>
      <c r="K72" s="5" t="n"/>
      <c r="L72" s="6" t="n"/>
      <c r="M72" s="32" t="n"/>
      <c r="N72" s="32" t="n"/>
      <c r="O72" s="33" t="n"/>
      <c r="P72" s="33" t="n"/>
      <c r="Q72" s="34">
        <f>IF(OR(A72="",P72=""),"",P72-O72)</f>
        <v/>
      </c>
      <c r="R72" s="10">
        <f>IF(OR(A72="",I72=""),"",IF(J72="Complete",0,I72-TODAY()))</f>
        <v/>
      </c>
      <c r="S72" s="11">
        <f>IF(OR(A72="",I72=""),"",IF(J72="Complete","Complete",IF(R72&lt;0,"At Risk",IF(L72&gt;=0.75,"On Track","Monitor"))))</f>
        <v/>
      </c>
      <c r="T72" s="12" t="n"/>
      <c r="U72" s="13">
        <f>IF(D72="","",IFERROR(VLOOKUP(D72,$V$2:$W$11,2,FALSE),"Not Found"))</f>
        <v/>
      </c>
    </row>
    <row r="73" ht="22" customHeight="1">
      <c r="A73" s="3" t="n"/>
      <c r="B73" s="3" t="n"/>
      <c r="C73" s="3" t="n"/>
      <c r="D73" s="3" t="n"/>
      <c r="E73" s="3" t="n"/>
      <c r="F73" s="3" t="n"/>
      <c r="G73" s="3" t="n"/>
      <c r="H73" s="31" t="n"/>
      <c r="I73" s="31" t="n"/>
      <c r="J73" s="5" t="n"/>
      <c r="K73" s="5" t="n"/>
      <c r="L73" s="6" t="n"/>
      <c r="M73" s="32" t="n"/>
      <c r="N73" s="32" t="n"/>
      <c r="O73" s="33" t="n"/>
      <c r="P73" s="33" t="n"/>
      <c r="Q73" s="35">
        <f>IF(OR(A73="",P73=""),"",P73-O73)</f>
        <v/>
      </c>
      <c r="R73" s="15">
        <f>IF(OR(A73="",I73=""),"",IF(J73="Complete",0,I73-TODAY()))</f>
        <v/>
      </c>
      <c r="S73" s="16">
        <f>IF(OR(A73="",I73=""),"",IF(J73="Complete","Complete",IF(R73&lt;0,"At Risk",IF(L73&gt;=0.75,"On Track","Monitor"))))</f>
        <v/>
      </c>
      <c r="T73" s="12" t="n"/>
      <c r="U73" s="17">
        <f>IF(D73="","",IFERROR(VLOOKUP(D73,$V$2:$W$11,2,FALSE),"Not Found"))</f>
        <v/>
      </c>
    </row>
    <row r="74" ht="22" customHeight="1">
      <c r="A74" s="3" t="n"/>
      <c r="B74" s="3" t="n"/>
      <c r="C74" s="3" t="n"/>
      <c r="D74" s="3" t="n"/>
      <c r="E74" s="3" t="n"/>
      <c r="F74" s="3" t="n"/>
      <c r="G74" s="3" t="n"/>
      <c r="H74" s="31" t="n"/>
      <c r="I74" s="31" t="n"/>
      <c r="J74" s="5" t="n"/>
      <c r="K74" s="5" t="n"/>
      <c r="L74" s="6" t="n"/>
      <c r="M74" s="32" t="n"/>
      <c r="N74" s="32" t="n"/>
      <c r="O74" s="33" t="n"/>
      <c r="P74" s="33" t="n"/>
      <c r="Q74" s="34">
        <f>IF(OR(A74="",P74=""),"",P74-O74)</f>
        <v/>
      </c>
      <c r="R74" s="10">
        <f>IF(OR(A74="",I74=""),"",IF(J74="Complete",0,I74-TODAY()))</f>
        <v/>
      </c>
      <c r="S74" s="11">
        <f>IF(OR(A74="",I74=""),"",IF(J74="Complete","Complete",IF(R74&lt;0,"At Risk",IF(L74&gt;=0.75,"On Track","Monitor"))))</f>
        <v/>
      </c>
      <c r="T74" s="12" t="n"/>
      <c r="U74" s="13">
        <f>IF(D74="","",IFERROR(VLOOKUP(D74,$V$2:$W$11,2,FALSE),"Not Found"))</f>
        <v/>
      </c>
    </row>
    <row r="75" ht="22" customHeight="1">
      <c r="A75" s="3" t="n"/>
      <c r="B75" s="3" t="n"/>
      <c r="C75" s="3" t="n"/>
      <c r="D75" s="3" t="n"/>
      <c r="E75" s="3" t="n"/>
      <c r="F75" s="3" t="n"/>
      <c r="G75" s="3" t="n"/>
      <c r="H75" s="31" t="n"/>
      <c r="I75" s="31" t="n"/>
      <c r="J75" s="5" t="n"/>
      <c r="K75" s="5" t="n"/>
      <c r="L75" s="6" t="n"/>
      <c r="M75" s="32" t="n"/>
      <c r="N75" s="32" t="n"/>
      <c r="O75" s="33" t="n"/>
      <c r="P75" s="33" t="n"/>
      <c r="Q75" s="35">
        <f>IF(OR(A75="",P75=""),"",P75-O75)</f>
        <v/>
      </c>
      <c r="R75" s="15">
        <f>IF(OR(A75="",I75=""),"",IF(J75="Complete",0,I75-TODAY()))</f>
        <v/>
      </c>
      <c r="S75" s="16">
        <f>IF(OR(A75="",I75=""),"",IF(J75="Complete","Complete",IF(R75&lt;0,"At Risk",IF(L75&gt;=0.75,"On Track","Monitor"))))</f>
        <v/>
      </c>
      <c r="T75" s="12" t="n"/>
      <c r="U75" s="17">
        <f>IF(D75="","",IFERROR(VLOOKUP(D75,$V$2:$W$11,2,FALSE),"Not Found"))</f>
        <v/>
      </c>
    </row>
    <row r="76" ht="22" customHeight="1">
      <c r="A76" s="3" t="n"/>
      <c r="B76" s="3" t="n"/>
      <c r="C76" s="3" t="n"/>
      <c r="D76" s="3" t="n"/>
      <c r="E76" s="3" t="n"/>
      <c r="F76" s="3" t="n"/>
      <c r="G76" s="3" t="n"/>
      <c r="H76" s="31" t="n"/>
      <c r="I76" s="31" t="n"/>
      <c r="J76" s="5" t="n"/>
      <c r="K76" s="5" t="n"/>
      <c r="L76" s="6" t="n"/>
      <c r="M76" s="32" t="n"/>
      <c r="N76" s="32" t="n"/>
      <c r="O76" s="33" t="n"/>
      <c r="P76" s="33" t="n"/>
      <c r="Q76" s="34">
        <f>IF(OR(A76="",P76=""),"",P76-O76)</f>
        <v/>
      </c>
      <c r="R76" s="10">
        <f>IF(OR(A76="",I76=""),"",IF(J76="Complete",0,I76-TODAY()))</f>
        <v/>
      </c>
      <c r="S76" s="11">
        <f>IF(OR(A76="",I76=""),"",IF(J76="Complete","Complete",IF(R76&lt;0,"At Risk",IF(L76&gt;=0.75,"On Track","Monitor"))))</f>
        <v/>
      </c>
      <c r="T76" s="12" t="n"/>
      <c r="U76" s="13">
        <f>IF(D76="","",IFERROR(VLOOKUP(D76,$V$2:$W$11,2,FALSE),"Not Found"))</f>
        <v/>
      </c>
    </row>
    <row r="77" ht="22" customHeight="1">
      <c r="A77" s="3" t="n"/>
      <c r="B77" s="3" t="n"/>
      <c r="C77" s="3" t="n"/>
      <c r="D77" s="3" t="n"/>
      <c r="E77" s="3" t="n"/>
      <c r="F77" s="3" t="n"/>
      <c r="G77" s="3" t="n"/>
      <c r="H77" s="31" t="n"/>
      <c r="I77" s="31" t="n"/>
      <c r="J77" s="5" t="n"/>
      <c r="K77" s="5" t="n"/>
      <c r="L77" s="6" t="n"/>
      <c r="M77" s="32" t="n"/>
      <c r="N77" s="32" t="n"/>
      <c r="O77" s="33" t="n"/>
      <c r="P77" s="33" t="n"/>
      <c r="Q77" s="35">
        <f>IF(OR(A77="",P77=""),"",P77-O77)</f>
        <v/>
      </c>
      <c r="R77" s="15">
        <f>IF(OR(A77="",I77=""),"",IF(J77="Complete",0,I77-TODAY()))</f>
        <v/>
      </c>
      <c r="S77" s="16">
        <f>IF(OR(A77="",I77=""),"",IF(J77="Complete","Complete",IF(R77&lt;0,"At Risk",IF(L77&gt;=0.75,"On Track","Monitor"))))</f>
        <v/>
      </c>
      <c r="T77" s="12" t="n"/>
      <c r="U77" s="17">
        <f>IF(D77="","",IFERROR(VLOOKUP(D77,$V$2:$W$11,2,FALSE),"Not Found"))</f>
        <v/>
      </c>
    </row>
    <row r="78" ht="22" customHeight="1">
      <c r="A78" s="3" t="n"/>
      <c r="B78" s="3" t="n"/>
      <c r="C78" s="3" t="n"/>
      <c r="D78" s="3" t="n"/>
      <c r="E78" s="3" t="n"/>
      <c r="F78" s="3" t="n"/>
      <c r="G78" s="3" t="n"/>
      <c r="H78" s="31" t="n"/>
      <c r="I78" s="31" t="n"/>
      <c r="J78" s="5" t="n"/>
      <c r="K78" s="5" t="n"/>
      <c r="L78" s="6" t="n"/>
      <c r="M78" s="32" t="n"/>
      <c r="N78" s="32" t="n"/>
      <c r="O78" s="33" t="n"/>
      <c r="P78" s="33" t="n"/>
      <c r="Q78" s="34">
        <f>IF(OR(A78="",P78=""),"",P78-O78)</f>
        <v/>
      </c>
      <c r="R78" s="10">
        <f>IF(OR(A78="",I78=""),"",IF(J78="Complete",0,I78-TODAY()))</f>
        <v/>
      </c>
      <c r="S78" s="11">
        <f>IF(OR(A78="",I78=""),"",IF(J78="Complete","Complete",IF(R78&lt;0,"At Risk",IF(L78&gt;=0.75,"On Track","Monitor"))))</f>
        <v/>
      </c>
      <c r="T78" s="12" t="n"/>
      <c r="U78" s="13">
        <f>IF(D78="","",IFERROR(VLOOKUP(D78,$V$2:$W$11,2,FALSE),"Not Found"))</f>
        <v/>
      </c>
    </row>
    <row r="79" ht="22" customHeight="1">
      <c r="A79" s="3" t="n"/>
      <c r="B79" s="3" t="n"/>
      <c r="C79" s="3" t="n"/>
      <c r="D79" s="3" t="n"/>
      <c r="E79" s="3" t="n"/>
      <c r="F79" s="3" t="n"/>
      <c r="G79" s="3" t="n"/>
      <c r="H79" s="31" t="n"/>
      <c r="I79" s="31" t="n"/>
      <c r="J79" s="5" t="n"/>
      <c r="K79" s="5" t="n"/>
      <c r="L79" s="6" t="n"/>
      <c r="M79" s="32" t="n"/>
      <c r="N79" s="32" t="n"/>
      <c r="O79" s="33" t="n"/>
      <c r="P79" s="33" t="n"/>
      <c r="Q79" s="35">
        <f>IF(OR(A79="",P79=""),"",P79-O79)</f>
        <v/>
      </c>
      <c r="R79" s="15">
        <f>IF(OR(A79="",I79=""),"",IF(J79="Complete",0,I79-TODAY()))</f>
        <v/>
      </c>
      <c r="S79" s="16">
        <f>IF(OR(A79="",I79=""),"",IF(J79="Complete","Complete",IF(R79&lt;0,"At Risk",IF(L79&gt;=0.75,"On Track","Monitor"))))</f>
        <v/>
      </c>
      <c r="T79" s="12" t="n"/>
      <c r="U79" s="17">
        <f>IF(D79="","",IFERROR(VLOOKUP(D79,$V$2:$W$11,2,FALSE),"Not Found"))</f>
        <v/>
      </c>
    </row>
    <row r="80" ht="22" customHeight="1">
      <c r="A80" s="3" t="n"/>
      <c r="B80" s="3" t="n"/>
      <c r="C80" s="3" t="n"/>
      <c r="D80" s="3" t="n"/>
      <c r="E80" s="3" t="n"/>
      <c r="F80" s="3" t="n"/>
      <c r="G80" s="3" t="n"/>
      <c r="H80" s="31" t="n"/>
      <c r="I80" s="31" t="n"/>
      <c r="J80" s="5" t="n"/>
      <c r="K80" s="5" t="n"/>
      <c r="L80" s="6" t="n"/>
      <c r="M80" s="32" t="n"/>
      <c r="N80" s="32" t="n"/>
      <c r="O80" s="33" t="n"/>
      <c r="P80" s="33" t="n"/>
      <c r="Q80" s="34">
        <f>IF(OR(A80="",P80=""),"",P80-O80)</f>
        <v/>
      </c>
      <c r="R80" s="10">
        <f>IF(OR(A80="",I80=""),"",IF(J80="Complete",0,I80-TODAY()))</f>
        <v/>
      </c>
      <c r="S80" s="11">
        <f>IF(OR(A80="",I80=""),"",IF(J80="Complete","Complete",IF(R80&lt;0,"At Risk",IF(L80&gt;=0.75,"On Track","Monitor"))))</f>
        <v/>
      </c>
      <c r="T80" s="12" t="n"/>
      <c r="U80" s="13">
        <f>IF(D80="","",IFERROR(VLOOKUP(D80,$V$2:$W$11,2,FALSE),"Not Found"))</f>
        <v/>
      </c>
    </row>
    <row r="81" ht="22" customHeight="1">
      <c r="A81" s="3" t="n"/>
      <c r="B81" s="3" t="n"/>
      <c r="C81" s="3" t="n"/>
      <c r="D81" s="3" t="n"/>
      <c r="E81" s="3" t="n"/>
      <c r="F81" s="3" t="n"/>
      <c r="G81" s="3" t="n"/>
      <c r="H81" s="31" t="n"/>
      <c r="I81" s="31" t="n"/>
      <c r="J81" s="5" t="n"/>
      <c r="K81" s="5" t="n"/>
      <c r="L81" s="6" t="n"/>
      <c r="M81" s="32" t="n"/>
      <c r="N81" s="32" t="n"/>
      <c r="O81" s="33" t="n"/>
      <c r="P81" s="33" t="n"/>
      <c r="Q81" s="35">
        <f>IF(OR(A81="",P81=""),"",P81-O81)</f>
        <v/>
      </c>
      <c r="R81" s="15">
        <f>IF(OR(A81="",I81=""),"",IF(J81="Complete",0,I81-TODAY()))</f>
        <v/>
      </c>
      <c r="S81" s="16">
        <f>IF(OR(A81="",I81=""),"",IF(J81="Complete","Complete",IF(R81&lt;0,"At Risk",IF(L81&gt;=0.75,"On Track","Monitor"))))</f>
        <v/>
      </c>
      <c r="T81" s="12" t="n"/>
      <c r="U81" s="17">
        <f>IF(D81="","",IFERROR(VLOOKUP(D81,$V$2:$W$11,2,FALSE),"Not Found"))</f>
        <v/>
      </c>
    </row>
    <row r="82" ht="22" customHeight="1">
      <c r="A82" s="3" t="n"/>
      <c r="B82" s="3" t="n"/>
      <c r="C82" s="3" t="n"/>
      <c r="D82" s="3" t="n"/>
      <c r="E82" s="3" t="n"/>
      <c r="F82" s="3" t="n"/>
      <c r="G82" s="3" t="n"/>
      <c r="H82" s="31" t="n"/>
      <c r="I82" s="31" t="n"/>
      <c r="J82" s="5" t="n"/>
      <c r="K82" s="5" t="n"/>
      <c r="L82" s="6" t="n"/>
      <c r="M82" s="32" t="n"/>
      <c r="N82" s="32" t="n"/>
      <c r="O82" s="33" t="n"/>
      <c r="P82" s="33" t="n"/>
      <c r="Q82" s="34">
        <f>IF(OR(A82="",P82=""),"",P82-O82)</f>
        <v/>
      </c>
      <c r="R82" s="10">
        <f>IF(OR(A82="",I82=""),"",IF(J82="Complete",0,I82-TODAY()))</f>
        <v/>
      </c>
      <c r="S82" s="11">
        <f>IF(OR(A82="",I82=""),"",IF(J82="Complete","Complete",IF(R82&lt;0,"At Risk",IF(L82&gt;=0.75,"On Track","Monitor"))))</f>
        <v/>
      </c>
      <c r="T82" s="12" t="n"/>
      <c r="U82" s="13">
        <f>IF(D82="","",IFERROR(VLOOKUP(D82,$V$2:$W$11,2,FALSE),"Not Found"))</f>
        <v/>
      </c>
    </row>
    <row r="83" ht="22" customHeight="1">
      <c r="A83" s="3" t="n"/>
      <c r="B83" s="3" t="n"/>
      <c r="C83" s="3" t="n"/>
      <c r="D83" s="3" t="n"/>
      <c r="E83" s="3" t="n"/>
      <c r="F83" s="3" t="n"/>
      <c r="G83" s="3" t="n"/>
      <c r="H83" s="31" t="n"/>
      <c r="I83" s="31" t="n"/>
      <c r="J83" s="5" t="n"/>
      <c r="K83" s="5" t="n"/>
      <c r="L83" s="6" t="n"/>
      <c r="M83" s="32" t="n"/>
      <c r="N83" s="32" t="n"/>
      <c r="O83" s="33" t="n"/>
      <c r="P83" s="33" t="n"/>
      <c r="Q83" s="35">
        <f>IF(OR(A83="",P83=""),"",P83-O83)</f>
        <v/>
      </c>
      <c r="R83" s="15">
        <f>IF(OR(A83="",I83=""),"",IF(J83="Complete",0,I83-TODAY()))</f>
        <v/>
      </c>
      <c r="S83" s="16">
        <f>IF(OR(A83="",I83=""),"",IF(J83="Complete","Complete",IF(R83&lt;0,"At Risk",IF(L83&gt;=0.75,"On Track","Monitor"))))</f>
        <v/>
      </c>
      <c r="T83" s="12" t="n"/>
      <c r="U83" s="17">
        <f>IF(D83="","",IFERROR(VLOOKUP(D83,$V$2:$W$11,2,FALSE),"Not Found"))</f>
        <v/>
      </c>
    </row>
    <row r="84" ht="22" customHeight="1">
      <c r="A84" s="3" t="n"/>
      <c r="B84" s="3" t="n"/>
      <c r="C84" s="3" t="n"/>
      <c r="D84" s="3" t="n"/>
      <c r="E84" s="3" t="n"/>
      <c r="F84" s="3" t="n"/>
      <c r="G84" s="3" t="n"/>
      <c r="H84" s="31" t="n"/>
      <c r="I84" s="31" t="n"/>
      <c r="J84" s="5" t="n"/>
      <c r="K84" s="5" t="n"/>
      <c r="L84" s="6" t="n"/>
      <c r="M84" s="32" t="n"/>
      <c r="N84" s="32" t="n"/>
      <c r="O84" s="33" t="n"/>
      <c r="P84" s="33" t="n"/>
      <c r="Q84" s="34">
        <f>IF(OR(A84="",P84=""),"",P84-O84)</f>
        <v/>
      </c>
      <c r="R84" s="10">
        <f>IF(OR(A84="",I84=""),"",IF(J84="Complete",0,I84-TODAY()))</f>
        <v/>
      </c>
      <c r="S84" s="11">
        <f>IF(OR(A84="",I84=""),"",IF(J84="Complete","Complete",IF(R84&lt;0,"At Risk",IF(L84&gt;=0.75,"On Track","Monitor"))))</f>
        <v/>
      </c>
      <c r="T84" s="12" t="n"/>
      <c r="U84" s="13">
        <f>IF(D84="","",IFERROR(VLOOKUP(D84,$V$2:$W$11,2,FALSE),"Not Found"))</f>
        <v/>
      </c>
    </row>
    <row r="85" ht="22" customHeight="1">
      <c r="A85" s="3" t="n"/>
      <c r="B85" s="3" t="n"/>
      <c r="C85" s="3" t="n"/>
      <c r="D85" s="3" t="n"/>
      <c r="E85" s="3" t="n"/>
      <c r="F85" s="3" t="n"/>
      <c r="G85" s="3" t="n"/>
      <c r="H85" s="31" t="n"/>
      <c r="I85" s="31" t="n"/>
      <c r="J85" s="5" t="n"/>
      <c r="K85" s="5" t="n"/>
      <c r="L85" s="6" t="n"/>
      <c r="M85" s="32" t="n"/>
      <c r="N85" s="32" t="n"/>
      <c r="O85" s="33" t="n"/>
      <c r="P85" s="33" t="n"/>
      <c r="Q85" s="35">
        <f>IF(OR(A85="",P85=""),"",P85-O85)</f>
        <v/>
      </c>
      <c r="R85" s="15">
        <f>IF(OR(A85="",I85=""),"",IF(J85="Complete",0,I85-TODAY()))</f>
        <v/>
      </c>
      <c r="S85" s="16">
        <f>IF(OR(A85="",I85=""),"",IF(J85="Complete","Complete",IF(R85&lt;0,"At Risk",IF(L85&gt;=0.75,"On Track","Monitor"))))</f>
        <v/>
      </c>
      <c r="T85" s="12" t="n"/>
      <c r="U85" s="17">
        <f>IF(D85="","",IFERROR(VLOOKUP(D85,$V$2:$W$11,2,FALSE),"Not Found"))</f>
        <v/>
      </c>
    </row>
    <row r="86" ht="22" customHeight="1">
      <c r="A86" s="3" t="n"/>
      <c r="B86" s="3" t="n"/>
      <c r="C86" s="3" t="n"/>
      <c r="D86" s="3" t="n"/>
      <c r="E86" s="3" t="n"/>
      <c r="F86" s="3" t="n"/>
      <c r="G86" s="3" t="n"/>
      <c r="H86" s="31" t="n"/>
      <c r="I86" s="31" t="n"/>
      <c r="J86" s="5" t="n"/>
      <c r="K86" s="5" t="n"/>
      <c r="L86" s="6" t="n"/>
      <c r="M86" s="32" t="n"/>
      <c r="N86" s="32" t="n"/>
      <c r="O86" s="33" t="n"/>
      <c r="P86" s="33" t="n"/>
      <c r="Q86" s="34">
        <f>IF(OR(A86="",P86=""),"",P86-O86)</f>
        <v/>
      </c>
      <c r="R86" s="10">
        <f>IF(OR(A86="",I86=""),"",IF(J86="Complete",0,I86-TODAY()))</f>
        <v/>
      </c>
      <c r="S86" s="11">
        <f>IF(OR(A86="",I86=""),"",IF(J86="Complete","Complete",IF(R86&lt;0,"At Risk",IF(L86&gt;=0.75,"On Track","Monitor"))))</f>
        <v/>
      </c>
      <c r="T86" s="12" t="n"/>
      <c r="U86" s="13">
        <f>IF(D86="","",IFERROR(VLOOKUP(D86,$V$2:$W$11,2,FALSE),"Not Found"))</f>
        <v/>
      </c>
    </row>
    <row r="87" ht="22" customHeight="1">
      <c r="A87" s="3" t="n"/>
      <c r="B87" s="3" t="n"/>
      <c r="C87" s="3" t="n"/>
      <c r="D87" s="3" t="n"/>
      <c r="E87" s="3" t="n"/>
      <c r="F87" s="3" t="n"/>
      <c r="G87" s="3" t="n"/>
      <c r="H87" s="31" t="n"/>
      <c r="I87" s="31" t="n"/>
      <c r="J87" s="5" t="n"/>
      <c r="K87" s="5" t="n"/>
      <c r="L87" s="6" t="n"/>
      <c r="M87" s="32" t="n"/>
      <c r="N87" s="32" t="n"/>
      <c r="O87" s="33" t="n"/>
      <c r="P87" s="33" t="n"/>
      <c r="Q87" s="35">
        <f>IF(OR(A87="",P87=""),"",P87-O87)</f>
        <v/>
      </c>
      <c r="R87" s="15">
        <f>IF(OR(A87="",I87=""),"",IF(J87="Complete",0,I87-TODAY()))</f>
        <v/>
      </c>
      <c r="S87" s="16">
        <f>IF(OR(A87="",I87=""),"",IF(J87="Complete","Complete",IF(R87&lt;0,"At Risk",IF(L87&gt;=0.75,"On Track","Monitor"))))</f>
        <v/>
      </c>
      <c r="T87" s="12" t="n"/>
      <c r="U87" s="17">
        <f>IF(D87="","",IFERROR(VLOOKUP(D87,$V$2:$W$11,2,FALSE),"Not Found"))</f>
        <v/>
      </c>
    </row>
    <row r="88" ht="22" customHeight="1">
      <c r="A88" s="3" t="n"/>
      <c r="B88" s="3" t="n"/>
      <c r="C88" s="3" t="n"/>
      <c r="D88" s="3" t="n"/>
      <c r="E88" s="3" t="n"/>
      <c r="F88" s="3" t="n"/>
      <c r="G88" s="3" t="n"/>
      <c r="H88" s="31" t="n"/>
      <c r="I88" s="31" t="n"/>
      <c r="J88" s="5" t="n"/>
      <c r="K88" s="5" t="n"/>
      <c r="L88" s="6" t="n"/>
      <c r="M88" s="32" t="n"/>
      <c r="N88" s="32" t="n"/>
      <c r="O88" s="33" t="n"/>
      <c r="P88" s="33" t="n"/>
      <c r="Q88" s="34">
        <f>IF(OR(A88="",P88=""),"",P88-O88)</f>
        <v/>
      </c>
      <c r="R88" s="10">
        <f>IF(OR(A88="",I88=""),"",IF(J88="Complete",0,I88-TODAY()))</f>
        <v/>
      </c>
      <c r="S88" s="11">
        <f>IF(OR(A88="",I88=""),"",IF(J88="Complete","Complete",IF(R88&lt;0,"At Risk",IF(L88&gt;=0.75,"On Track","Monitor"))))</f>
        <v/>
      </c>
      <c r="T88" s="12" t="n"/>
      <c r="U88" s="13">
        <f>IF(D88="","",IFERROR(VLOOKUP(D88,$V$2:$W$11,2,FALSE),"Not Found"))</f>
        <v/>
      </c>
    </row>
    <row r="89" ht="22" customHeight="1">
      <c r="A89" s="3" t="n"/>
      <c r="B89" s="3" t="n"/>
      <c r="C89" s="3" t="n"/>
      <c r="D89" s="3" t="n"/>
      <c r="E89" s="3" t="n"/>
      <c r="F89" s="3" t="n"/>
      <c r="G89" s="3" t="n"/>
      <c r="H89" s="31" t="n"/>
      <c r="I89" s="31" t="n"/>
      <c r="J89" s="5" t="n"/>
      <c r="K89" s="5" t="n"/>
      <c r="L89" s="6" t="n"/>
      <c r="M89" s="32" t="n"/>
      <c r="N89" s="32" t="n"/>
      <c r="O89" s="33" t="n"/>
      <c r="P89" s="33" t="n"/>
      <c r="Q89" s="35">
        <f>IF(OR(A89="",P89=""),"",P89-O89)</f>
        <v/>
      </c>
      <c r="R89" s="15">
        <f>IF(OR(A89="",I89=""),"",IF(J89="Complete",0,I89-TODAY()))</f>
        <v/>
      </c>
      <c r="S89" s="16">
        <f>IF(OR(A89="",I89=""),"",IF(J89="Complete","Complete",IF(R89&lt;0,"At Risk",IF(L89&gt;=0.75,"On Track","Monitor"))))</f>
        <v/>
      </c>
      <c r="T89" s="12" t="n"/>
      <c r="U89" s="17">
        <f>IF(D89="","",IFERROR(VLOOKUP(D89,$V$2:$W$11,2,FALSE),"Not Found"))</f>
        <v/>
      </c>
    </row>
    <row r="90" ht="22" customHeight="1">
      <c r="A90" s="3" t="n"/>
      <c r="B90" s="3" t="n"/>
      <c r="C90" s="3" t="n"/>
      <c r="D90" s="3" t="n"/>
      <c r="E90" s="3" t="n"/>
      <c r="F90" s="3" t="n"/>
      <c r="G90" s="3" t="n"/>
      <c r="H90" s="31" t="n"/>
      <c r="I90" s="31" t="n"/>
      <c r="J90" s="5" t="n"/>
      <c r="K90" s="5" t="n"/>
      <c r="L90" s="6" t="n"/>
      <c r="M90" s="32" t="n"/>
      <c r="N90" s="32" t="n"/>
      <c r="O90" s="33" t="n"/>
      <c r="P90" s="33" t="n"/>
      <c r="Q90" s="34">
        <f>IF(OR(A90="",P90=""),"",P90-O90)</f>
        <v/>
      </c>
      <c r="R90" s="10">
        <f>IF(OR(A90="",I90=""),"",IF(J90="Complete",0,I90-TODAY()))</f>
        <v/>
      </c>
      <c r="S90" s="11">
        <f>IF(OR(A90="",I90=""),"",IF(J90="Complete","Complete",IF(R90&lt;0,"At Risk",IF(L90&gt;=0.75,"On Track","Monitor"))))</f>
        <v/>
      </c>
      <c r="T90" s="12" t="n"/>
      <c r="U90" s="13">
        <f>IF(D90="","",IFERROR(VLOOKUP(D90,$V$2:$W$11,2,FALSE),"Not Found"))</f>
        <v/>
      </c>
    </row>
    <row r="91" ht="22" customHeight="1">
      <c r="A91" s="3" t="n"/>
      <c r="B91" s="3" t="n"/>
      <c r="C91" s="3" t="n"/>
      <c r="D91" s="3" t="n"/>
      <c r="E91" s="3" t="n"/>
      <c r="F91" s="3" t="n"/>
      <c r="G91" s="3" t="n"/>
      <c r="H91" s="31" t="n"/>
      <c r="I91" s="31" t="n"/>
      <c r="J91" s="5" t="n"/>
      <c r="K91" s="5" t="n"/>
      <c r="L91" s="6" t="n"/>
      <c r="M91" s="32" t="n"/>
      <c r="N91" s="32" t="n"/>
      <c r="O91" s="33" t="n"/>
      <c r="P91" s="33" t="n"/>
      <c r="Q91" s="35">
        <f>IF(OR(A91="",P91=""),"",P91-O91)</f>
        <v/>
      </c>
      <c r="R91" s="15">
        <f>IF(OR(A91="",I91=""),"",IF(J91="Complete",0,I91-TODAY()))</f>
        <v/>
      </c>
      <c r="S91" s="16">
        <f>IF(OR(A91="",I91=""),"",IF(J91="Complete","Complete",IF(R91&lt;0,"At Risk",IF(L91&gt;=0.75,"On Track","Monitor"))))</f>
        <v/>
      </c>
      <c r="T91" s="12" t="n"/>
      <c r="U91" s="17">
        <f>IF(D91="","",IFERROR(VLOOKUP(D91,$V$2:$W$11,2,FALSE),"Not Found"))</f>
        <v/>
      </c>
    </row>
    <row r="92" ht="22" customHeight="1">
      <c r="A92" s="3" t="n"/>
      <c r="B92" s="3" t="n"/>
      <c r="C92" s="3" t="n"/>
      <c r="D92" s="3" t="n"/>
      <c r="E92" s="3" t="n"/>
      <c r="F92" s="3" t="n"/>
      <c r="G92" s="3" t="n"/>
      <c r="H92" s="31" t="n"/>
      <c r="I92" s="31" t="n"/>
      <c r="J92" s="5" t="n"/>
      <c r="K92" s="5" t="n"/>
      <c r="L92" s="6" t="n"/>
      <c r="M92" s="32" t="n"/>
      <c r="N92" s="32" t="n"/>
      <c r="O92" s="33" t="n"/>
      <c r="P92" s="33" t="n"/>
      <c r="Q92" s="34">
        <f>IF(OR(A92="",P92=""),"",P92-O92)</f>
        <v/>
      </c>
      <c r="R92" s="10">
        <f>IF(OR(A92="",I92=""),"",IF(J92="Complete",0,I92-TODAY()))</f>
        <v/>
      </c>
      <c r="S92" s="11">
        <f>IF(OR(A92="",I92=""),"",IF(J92="Complete","Complete",IF(R92&lt;0,"At Risk",IF(L92&gt;=0.75,"On Track","Monitor"))))</f>
        <v/>
      </c>
      <c r="T92" s="12" t="n"/>
      <c r="U92" s="13">
        <f>IF(D92="","",IFERROR(VLOOKUP(D92,$V$2:$W$11,2,FALSE),"Not Found"))</f>
        <v/>
      </c>
    </row>
    <row r="93" ht="22" customHeight="1">
      <c r="A93" s="3" t="n"/>
      <c r="B93" s="3" t="n"/>
      <c r="C93" s="3" t="n"/>
      <c r="D93" s="3" t="n"/>
      <c r="E93" s="3" t="n"/>
      <c r="F93" s="3" t="n"/>
      <c r="G93" s="3" t="n"/>
      <c r="H93" s="31" t="n"/>
      <c r="I93" s="31" t="n"/>
      <c r="J93" s="5" t="n"/>
      <c r="K93" s="5" t="n"/>
      <c r="L93" s="6" t="n"/>
      <c r="M93" s="32" t="n"/>
      <c r="N93" s="32" t="n"/>
      <c r="O93" s="33" t="n"/>
      <c r="P93" s="33" t="n"/>
      <c r="Q93" s="35">
        <f>IF(OR(A93="",P93=""),"",P93-O93)</f>
        <v/>
      </c>
      <c r="R93" s="15">
        <f>IF(OR(A93="",I93=""),"",IF(J93="Complete",0,I93-TODAY()))</f>
        <v/>
      </c>
      <c r="S93" s="16">
        <f>IF(OR(A93="",I93=""),"",IF(J93="Complete","Complete",IF(R93&lt;0,"At Risk",IF(L93&gt;=0.75,"On Track","Monitor"))))</f>
        <v/>
      </c>
      <c r="T93" s="12" t="n"/>
      <c r="U93" s="17">
        <f>IF(D93="","",IFERROR(VLOOKUP(D93,$V$2:$W$11,2,FALSE),"Not Found"))</f>
        <v/>
      </c>
    </row>
    <row r="94" ht="22" customHeight="1">
      <c r="A94" s="3" t="n"/>
      <c r="B94" s="3" t="n"/>
      <c r="C94" s="3" t="n"/>
      <c r="D94" s="3" t="n"/>
      <c r="E94" s="3" t="n"/>
      <c r="F94" s="3" t="n"/>
      <c r="G94" s="3" t="n"/>
      <c r="H94" s="31" t="n"/>
      <c r="I94" s="31" t="n"/>
      <c r="J94" s="5" t="n"/>
      <c r="K94" s="5" t="n"/>
      <c r="L94" s="6" t="n"/>
      <c r="M94" s="32" t="n"/>
      <c r="N94" s="32" t="n"/>
      <c r="O94" s="33" t="n"/>
      <c r="P94" s="33" t="n"/>
      <c r="Q94" s="34">
        <f>IF(OR(A94="",P94=""),"",P94-O94)</f>
        <v/>
      </c>
      <c r="R94" s="10">
        <f>IF(OR(A94="",I94=""),"",IF(J94="Complete",0,I94-TODAY()))</f>
        <v/>
      </c>
      <c r="S94" s="11">
        <f>IF(OR(A94="",I94=""),"",IF(J94="Complete","Complete",IF(R94&lt;0,"At Risk",IF(L94&gt;=0.75,"On Track","Monitor"))))</f>
        <v/>
      </c>
      <c r="T94" s="12" t="n"/>
      <c r="U94" s="13">
        <f>IF(D94="","",IFERROR(VLOOKUP(D94,$V$2:$W$11,2,FALSE),"Not Found"))</f>
        <v/>
      </c>
    </row>
    <row r="95" ht="22" customHeight="1">
      <c r="A95" s="3" t="n"/>
      <c r="B95" s="3" t="n"/>
      <c r="C95" s="3" t="n"/>
      <c r="D95" s="3" t="n"/>
      <c r="E95" s="3" t="n"/>
      <c r="F95" s="3" t="n"/>
      <c r="G95" s="3" t="n"/>
      <c r="H95" s="31" t="n"/>
      <c r="I95" s="31" t="n"/>
      <c r="J95" s="5" t="n"/>
      <c r="K95" s="5" t="n"/>
      <c r="L95" s="6" t="n"/>
      <c r="M95" s="32" t="n"/>
      <c r="N95" s="32" t="n"/>
      <c r="O95" s="33" t="n"/>
      <c r="P95" s="33" t="n"/>
      <c r="Q95" s="35">
        <f>IF(OR(A95="",P95=""),"",P95-O95)</f>
        <v/>
      </c>
      <c r="R95" s="15">
        <f>IF(OR(A95="",I95=""),"",IF(J95="Complete",0,I95-TODAY()))</f>
        <v/>
      </c>
      <c r="S95" s="16">
        <f>IF(OR(A95="",I95=""),"",IF(J95="Complete","Complete",IF(R95&lt;0,"At Risk",IF(L95&gt;=0.75,"On Track","Monitor"))))</f>
        <v/>
      </c>
      <c r="T95" s="12" t="n"/>
      <c r="U95" s="17">
        <f>IF(D95="","",IFERROR(VLOOKUP(D95,$V$2:$W$11,2,FALSE),"Not Found"))</f>
        <v/>
      </c>
    </row>
    <row r="96" ht="22" customHeight="1">
      <c r="A96" s="3" t="n"/>
      <c r="B96" s="3" t="n"/>
      <c r="C96" s="3" t="n"/>
      <c r="D96" s="3" t="n"/>
      <c r="E96" s="3" t="n"/>
      <c r="F96" s="3" t="n"/>
      <c r="G96" s="3" t="n"/>
      <c r="H96" s="31" t="n"/>
      <c r="I96" s="31" t="n"/>
      <c r="J96" s="5" t="n"/>
      <c r="K96" s="5" t="n"/>
      <c r="L96" s="6" t="n"/>
      <c r="M96" s="32" t="n"/>
      <c r="N96" s="32" t="n"/>
      <c r="O96" s="33" t="n"/>
      <c r="P96" s="33" t="n"/>
      <c r="Q96" s="34">
        <f>IF(OR(A96="",P96=""),"",P96-O96)</f>
        <v/>
      </c>
      <c r="R96" s="10">
        <f>IF(OR(A96="",I96=""),"",IF(J96="Complete",0,I96-TODAY()))</f>
        <v/>
      </c>
      <c r="S96" s="11">
        <f>IF(OR(A96="",I96=""),"",IF(J96="Complete","Complete",IF(R96&lt;0,"At Risk",IF(L96&gt;=0.75,"On Track","Monitor"))))</f>
        <v/>
      </c>
      <c r="T96" s="12" t="n"/>
      <c r="U96" s="13">
        <f>IF(D96="","",IFERROR(VLOOKUP(D96,$V$2:$W$11,2,FALSE),"Not Found"))</f>
        <v/>
      </c>
    </row>
    <row r="97" ht="22" customHeight="1">
      <c r="A97" s="3" t="n"/>
      <c r="B97" s="3" t="n"/>
      <c r="C97" s="3" t="n"/>
      <c r="D97" s="3" t="n"/>
      <c r="E97" s="3" t="n"/>
      <c r="F97" s="3" t="n"/>
      <c r="G97" s="3" t="n"/>
      <c r="H97" s="31" t="n"/>
      <c r="I97" s="31" t="n"/>
      <c r="J97" s="5" t="n"/>
      <c r="K97" s="5" t="n"/>
      <c r="L97" s="6" t="n"/>
      <c r="M97" s="32" t="n"/>
      <c r="N97" s="32" t="n"/>
      <c r="O97" s="33" t="n"/>
      <c r="P97" s="33" t="n"/>
      <c r="Q97" s="35">
        <f>IF(OR(A97="",P97=""),"",P97-O97)</f>
        <v/>
      </c>
      <c r="R97" s="15">
        <f>IF(OR(A97="",I97=""),"",IF(J97="Complete",0,I97-TODAY()))</f>
        <v/>
      </c>
      <c r="S97" s="16">
        <f>IF(OR(A97="",I97=""),"",IF(J97="Complete","Complete",IF(R97&lt;0,"At Risk",IF(L97&gt;=0.75,"On Track","Monitor"))))</f>
        <v/>
      </c>
      <c r="T97" s="12" t="n"/>
      <c r="U97" s="17">
        <f>IF(D97="","",IFERROR(VLOOKUP(D97,$V$2:$W$11,2,FALSE),"Not Found"))</f>
        <v/>
      </c>
    </row>
    <row r="98" ht="22" customHeight="1">
      <c r="A98" s="3" t="n"/>
      <c r="B98" s="3" t="n"/>
      <c r="C98" s="3" t="n"/>
      <c r="D98" s="3" t="n"/>
      <c r="E98" s="3" t="n"/>
      <c r="F98" s="3" t="n"/>
      <c r="G98" s="3" t="n"/>
      <c r="H98" s="31" t="n"/>
      <c r="I98" s="31" t="n"/>
      <c r="J98" s="5" t="n"/>
      <c r="K98" s="5" t="n"/>
      <c r="L98" s="6" t="n"/>
      <c r="M98" s="32" t="n"/>
      <c r="N98" s="32" t="n"/>
      <c r="O98" s="33" t="n"/>
      <c r="P98" s="33" t="n"/>
      <c r="Q98" s="34">
        <f>IF(OR(A98="",P98=""),"",P98-O98)</f>
        <v/>
      </c>
      <c r="R98" s="10">
        <f>IF(OR(A98="",I98=""),"",IF(J98="Complete",0,I98-TODAY()))</f>
        <v/>
      </c>
      <c r="S98" s="11">
        <f>IF(OR(A98="",I98=""),"",IF(J98="Complete","Complete",IF(R98&lt;0,"At Risk",IF(L98&gt;=0.75,"On Track","Monitor"))))</f>
        <v/>
      </c>
      <c r="T98" s="12" t="n"/>
      <c r="U98" s="13">
        <f>IF(D98="","",IFERROR(VLOOKUP(D98,$V$2:$W$11,2,FALSE),"Not Found"))</f>
        <v/>
      </c>
    </row>
    <row r="99" ht="22" customHeight="1">
      <c r="A99" s="3" t="n"/>
      <c r="B99" s="3" t="n"/>
      <c r="C99" s="3" t="n"/>
      <c r="D99" s="3" t="n"/>
      <c r="E99" s="3" t="n"/>
      <c r="F99" s="3" t="n"/>
      <c r="G99" s="3" t="n"/>
      <c r="H99" s="31" t="n"/>
      <c r="I99" s="31" t="n"/>
      <c r="J99" s="5" t="n"/>
      <c r="K99" s="5" t="n"/>
      <c r="L99" s="6" t="n"/>
      <c r="M99" s="32" t="n"/>
      <c r="N99" s="32" t="n"/>
      <c r="O99" s="33" t="n"/>
      <c r="P99" s="33" t="n"/>
      <c r="Q99" s="35">
        <f>IF(OR(A99="",P99=""),"",P99-O99)</f>
        <v/>
      </c>
      <c r="R99" s="15">
        <f>IF(OR(A99="",I99=""),"",IF(J99="Complete",0,I99-TODAY()))</f>
        <v/>
      </c>
      <c r="S99" s="16">
        <f>IF(OR(A99="",I99=""),"",IF(J99="Complete","Complete",IF(R99&lt;0,"At Risk",IF(L99&gt;=0.75,"On Track","Monitor"))))</f>
        <v/>
      </c>
      <c r="T99" s="12" t="n"/>
      <c r="U99" s="17">
        <f>IF(D99="","",IFERROR(VLOOKUP(D99,$V$2:$W$11,2,FALSE),"Not Found"))</f>
        <v/>
      </c>
    </row>
    <row r="100" ht="22" customHeight="1">
      <c r="A100" s="3" t="n"/>
      <c r="B100" s="3" t="n"/>
      <c r="C100" s="3" t="n"/>
      <c r="D100" s="3" t="n"/>
      <c r="E100" s="3" t="n"/>
      <c r="F100" s="3" t="n"/>
      <c r="G100" s="3" t="n"/>
      <c r="H100" s="31" t="n"/>
      <c r="I100" s="31" t="n"/>
      <c r="J100" s="5" t="n"/>
      <c r="K100" s="5" t="n"/>
      <c r="L100" s="6" t="n"/>
      <c r="M100" s="32" t="n"/>
      <c r="N100" s="32" t="n"/>
      <c r="O100" s="33" t="n"/>
      <c r="P100" s="33" t="n"/>
      <c r="Q100" s="34">
        <f>IF(OR(A100="",P100=""),"",P100-O100)</f>
        <v/>
      </c>
      <c r="R100" s="10">
        <f>IF(OR(A100="",I100=""),"",IF(J100="Complete",0,I100-TODAY()))</f>
        <v/>
      </c>
      <c r="S100" s="11">
        <f>IF(OR(A100="",I100=""),"",IF(J100="Complete","Complete",IF(R100&lt;0,"At Risk",IF(L100&gt;=0.75,"On Track","Monitor"))))</f>
        <v/>
      </c>
      <c r="T100" s="12" t="n"/>
      <c r="U100" s="13">
        <f>IF(D100="","",IFERROR(VLOOKUP(D100,$V$2:$W$11,2,FALSE),"Not Found"))</f>
        <v/>
      </c>
    </row>
    <row r="101" ht="22" customHeight="1">
      <c r="A101" s="3" t="n"/>
      <c r="B101" s="3" t="n"/>
      <c r="C101" s="3" t="n"/>
      <c r="D101" s="3" t="n"/>
      <c r="E101" s="3" t="n"/>
      <c r="F101" s="3" t="n"/>
      <c r="G101" s="3" t="n"/>
      <c r="H101" s="31" t="n"/>
      <c r="I101" s="31" t="n"/>
      <c r="J101" s="5" t="n"/>
      <c r="K101" s="5" t="n"/>
      <c r="L101" s="6" t="n"/>
      <c r="M101" s="32" t="n"/>
      <c r="N101" s="32" t="n"/>
      <c r="O101" s="33" t="n"/>
      <c r="P101" s="33" t="n"/>
      <c r="Q101" s="35">
        <f>IF(OR(A101="",P101=""),"",P101-O101)</f>
        <v/>
      </c>
      <c r="R101" s="15">
        <f>IF(OR(A101="",I101=""),"",IF(J101="Complete",0,I101-TODAY()))</f>
        <v/>
      </c>
      <c r="S101" s="16">
        <f>IF(OR(A101="",I101=""),"",IF(J101="Complete","Complete",IF(R101&lt;0,"At Risk",IF(L101&gt;=0.75,"On Track","Monitor"))))</f>
        <v/>
      </c>
      <c r="T101" s="12" t="n"/>
      <c r="U101" s="17">
        <f>IF(D101="","",IFERROR(VLOOKUP(D101,$V$2:$W$11,2,FALSE),"Not Found"))</f>
        <v/>
      </c>
    </row>
  </sheetData>
  <autoFilter ref="A1:T101"/>
  <conditionalFormatting sqref="J2:J101">
    <cfRule type="expression" priority="1" dxfId="0">
      <formula>$J2="Complete"</formula>
    </cfRule>
  </conditionalFormatting>
  <conditionalFormatting sqref="Q2:Q101">
    <cfRule type="expression" priority="2" dxfId="1">
      <formula>$Q2&lt;0</formula>
    </cfRule>
  </conditionalFormatting>
  <conditionalFormatting sqref="S2:S101">
    <cfRule type="expression" priority="3" dxfId="0">
      <formula>$S2="Complete"</formula>
    </cfRule>
    <cfRule type="expression" priority="4" dxfId="0">
      <formula>$S2="On Track"</formula>
    </cfRule>
    <cfRule type="expression" priority="5" dxfId="2">
      <formula>$S2="Monitor"</formula>
    </cfRule>
    <cfRule type="expression" priority="6" dxfId="1">
      <formula>$S2="At Risk"</formula>
    </cfRule>
  </conditionalFormatting>
  <dataValidations count="3">
    <dataValidation sqref="J2:J101" showErrorMessage="1" showInputMessage="1" allowBlank="1" type="list">
      <formula1>"Not Started,In Progress,Complete,On Hold"</formula1>
    </dataValidation>
    <dataValidation sqref="K2:K101" showErrorMessage="1" showInputMessage="1" allowBlank="1" type="list">
      <formula1>"High,Medium,Low"</formula1>
    </dataValidation>
    <dataValidation sqref="L2:L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25" customWidth="1" min="4" max="4"/>
    <col width="15" customWidth="1" min="5" max="5"/>
    <col width="20" customWidth="1" min="6" max="6"/>
    <col width="16" customWidth="1" min="7" max="7"/>
    <col width="16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 ht="28" customHeight="1">
      <c r="A1" s="18" t="inlineStr">
        <is>
          <t>Project Plan Dashboard</t>
        </is>
      </c>
      <c r="B1" s="36" t="n"/>
      <c r="C1" s="36" t="n"/>
      <c r="D1" s="36" t="n"/>
      <c r="E1" s="36" t="n"/>
      <c r="F1" s="36" t="n"/>
      <c r="G1" s="36" t="n"/>
      <c r="H1" s="37" t="n"/>
    </row>
    <row r="2"/>
    <row r="3">
      <c r="A3" s="2" t="inlineStr">
        <is>
          <t>Project KPI</t>
        </is>
      </c>
      <c r="B3" s="2" t="inlineStr">
        <is>
          <t>Value</t>
        </is>
      </c>
      <c r="D3" s="2" t="inlineStr">
        <is>
          <t>Status Summary</t>
        </is>
      </c>
      <c r="E3" s="2" t="inlineStr">
        <is>
          <t>Task Count</t>
        </is>
      </c>
    </row>
    <row r="4">
      <c r="A4" s="13" t="inlineStr">
        <is>
          <t>Total Tasks</t>
        </is>
      </c>
      <c r="B4" s="19">
        <f>COUNTA('Project Plan'!$A$2:$A$101)</f>
        <v/>
      </c>
      <c r="D4" s="13" t="inlineStr">
        <is>
          <t>Not Started</t>
        </is>
      </c>
      <c r="E4" s="20">
        <f>COUNTIF('Project Plan'!$J$2:$J$101,D4)</f>
        <v/>
      </c>
    </row>
    <row r="5">
      <c r="A5" s="17" t="inlineStr">
        <is>
          <t>Completed Tasks</t>
        </is>
      </c>
      <c r="B5" s="19">
        <f>COUNTIF('Project Plan'!$J$2:$J$101,"Complete")</f>
        <v/>
      </c>
      <c r="D5" s="17" t="inlineStr">
        <is>
          <t>In Progress</t>
        </is>
      </c>
      <c r="E5" s="21">
        <f>COUNTIF('Project Plan'!$J$2:$J$101,D5)</f>
        <v/>
      </c>
    </row>
    <row r="6">
      <c r="A6" s="13" t="inlineStr">
        <is>
          <t>Overall Completion</t>
        </is>
      </c>
      <c r="B6" s="22">
        <f>IFERROR(AVERAGE('Project Plan'!$L$2:$L$101),0)</f>
        <v/>
      </c>
      <c r="D6" s="13" t="inlineStr">
        <is>
          <t>Complete</t>
        </is>
      </c>
      <c r="E6" s="20">
        <f>COUNTIF('Project Plan'!$J$2:$J$101,D6)</f>
        <v/>
      </c>
    </row>
    <row r="7">
      <c r="A7" s="17" t="inlineStr">
        <is>
          <t>Total Budget</t>
        </is>
      </c>
      <c r="B7" s="38">
        <f>SUM('Project Plan'!$O$2:$O$101)</f>
        <v/>
      </c>
      <c r="D7" s="17" t="inlineStr">
        <is>
          <t>On Hold</t>
        </is>
      </c>
      <c r="E7" s="21">
        <f>COUNTIF('Project Plan'!$J$2:$J$101,D7)</f>
        <v/>
      </c>
    </row>
    <row r="8">
      <c r="A8" s="13" t="inlineStr">
        <is>
          <t>Actual Cost</t>
        </is>
      </c>
      <c r="B8" s="38">
        <f>SUM('Project Plan'!$P$2:$P$101)</f>
        <v/>
      </c>
    </row>
    <row r="9">
      <c r="A9" s="17" t="inlineStr">
        <is>
          <t>Budget Variance</t>
        </is>
      </c>
      <c r="B9" s="38">
        <f>SUM('Project Plan'!$Q$2:$Q$101)</f>
        <v/>
      </c>
      <c r="D9" s="2" t="inlineStr">
        <is>
          <t>Project Phase</t>
        </is>
      </c>
      <c r="E9" s="2" t="inlineStr">
        <is>
          <t>Task Count</t>
        </is>
      </c>
      <c r="F9" s="2" t="inlineStr">
        <is>
          <t>Average Completion</t>
        </is>
      </c>
      <c r="G9" s="2" t="inlineStr">
        <is>
          <t>Total Budget</t>
        </is>
      </c>
      <c r="H9" s="2" t="inlineStr">
        <is>
          <t>Actual Cost</t>
        </is>
      </c>
    </row>
    <row r="10">
      <c r="A10" s="13" t="inlineStr">
        <is>
          <t>At-Risk Tasks</t>
        </is>
      </c>
      <c r="B10" s="19">
        <f>COUNTIF('Project Plan'!$S$2:$S$101,"At Risk")</f>
        <v/>
      </c>
      <c r="D10" s="13" t="inlineStr">
        <is>
          <t>Planning</t>
        </is>
      </c>
      <c r="E10" s="20">
        <f>COUNTIF('Project Plan'!$C$2:$C$101,D10)</f>
        <v/>
      </c>
      <c r="F10" s="24">
        <f>IFERROR(SUMIF('Project Plan'!$C$2:$C$101,D10,'Project Plan'!$L$2:$L$101)/COUNTIF('Project Plan'!$C$2:$C$101,D10),0)</f>
        <v/>
      </c>
      <c r="G10" s="34">
        <f>SUMIF('Project Plan'!$C$2:$C$101,D10,'Project Plan'!$O$2:$O$101)</f>
        <v/>
      </c>
      <c r="H10" s="34">
        <f>SUMIF('Project Plan'!$C$2:$C$101,D10,'Project Plan'!$P$2:$P$101)</f>
        <v/>
      </c>
    </row>
    <row r="11">
      <c r="A11" s="17" t="inlineStr">
        <is>
          <t>Average Planned Hours</t>
        </is>
      </c>
      <c r="B11" s="39">
        <f>IFERROR(AVERAGE('Project Plan'!$M$2:$M$101),0)</f>
        <v/>
      </c>
      <c r="D11" s="17" t="inlineStr">
        <is>
          <t>Design</t>
        </is>
      </c>
      <c r="E11" s="21">
        <f>COUNTIF('Project Plan'!$C$2:$C$101,D11)</f>
        <v/>
      </c>
      <c r="F11" s="26">
        <f>IFERROR(SUMIF('Project Plan'!$C$2:$C$101,D11,'Project Plan'!$L$2:$L$101)/COUNTIF('Project Plan'!$C$2:$C$101,D11),0)</f>
        <v/>
      </c>
      <c r="G11" s="35">
        <f>SUMIF('Project Plan'!$C$2:$C$101,D11,'Project Plan'!$O$2:$O$101)</f>
        <v/>
      </c>
      <c r="H11" s="35">
        <f>SUMIF('Project Plan'!$C$2:$C$101,D11,'Project Plan'!$P$2:$P$101)</f>
        <v/>
      </c>
    </row>
    <row r="12">
      <c r="D12" s="13" t="inlineStr">
        <is>
          <t>Development</t>
        </is>
      </c>
      <c r="E12" s="20">
        <f>COUNTIF('Project Plan'!$C$2:$C$101,D12)</f>
        <v/>
      </c>
      <c r="F12" s="24">
        <f>IFERROR(SUMIF('Project Plan'!$C$2:$C$101,D12,'Project Plan'!$L$2:$L$101)/COUNTIF('Project Plan'!$C$2:$C$101,D12),0)</f>
        <v/>
      </c>
      <c r="G12" s="34">
        <f>SUMIF('Project Plan'!$C$2:$C$101,D12,'Project Plan'!$O$2:$O$101)</f>
        <v/>
      </c>
      <c r="H12" s="34">
        <f>SUMIF('Project Plan'!$C$2:$C$101,D12,'Project Plan'!$P$2:$P$101)</f>
        <v/>
      </c>
    </row>
    <row r="13">
      <c r="D13" s="17" t="inlineStr">
        <is>
          <t>Testing</t>
        </is>
      </c>
      <c r="E13" s="21">
        <f>COUNTIF('Project Plan'!$C$2:$C$101,D13)</f>
        <v/>
      </c>
      <c r="F13" s="26">
        <f>IFERROR(SUMIF('Project Plan'!$C$2:$C$101,D13,'Project Plan'!$L$2:$L$101)/COUNTIF('Project Plan'!$C$2:$C$101,D13),0)</f>
        <v/>
      </c>
      <c r="G13" s="35">
        <f>SUMIF('Project Plan'!$C$2:$C$101,D13,'Project Plan'!$O$2:$O$101)</f>
        <v/>
      </c>
      <c r="H13" s="35">
        <f>SUMIF('Project Plan'!$C$2:$C$101,D13,'Project Plan'!$P$2:$P$101)</f>
        <v/>
      </c>
    </row>
    <row r="14">
      <c r="D14" s="13" t="inlineStr">
        <is>
          <t>Launch</t>
        </is>
      </c>
      <c r="E14" s="20">
        <f>COUNTIF('Project Plan'!$C$2:$C$101,D14)</f>
        <v/>
      </c>
      <c r="F14" s="24">
        <f>IFERROR(SUMIF('Project Plan'!$C$2:$C$101,D14,'Project Plan'!$L$2:$L$101)/COUNTIF('Project Plan'!$C$2:$C$101,D14),0)</f>
        <v/>
      </c>
      <c r="G14" s="34">
        <f>SUMIF('Project Plan'!$C$2:$C$101,D14,'Project Plan'!$O$2:$O$101)</f>
        <v/>
      </c>
      <c r="H14" s="34">
        <f>SUMIF('Project Plan'!$C$2:$C$101,D14,'Project Plan'!$P$2:$P$101)</f>
        <v/>
      </c>
    </row>
    <row r="15">
      <c r="D15" s="17" t="inlineStr">
        <is>
          <t>Closeout</t>
        </is>
      </c>
      <c r="E15" s="21">
        <f>COUNTIF('Project Plan'!$C$2:$C$101,D15)</f>
        <v/>
      </c>
      <c r="F15" s="26">
        <f>IFERROR(SUMIF('Project Plan'!$C$2:$C$101,D15,'Project Plan'!$L$2:$L$101)/COUNTIF('Project Plan'!$C$2:$C$101,D15),0)</f>
        <v/>
      </c>
      <c r="G15" s="35">
        <f>SUMIF('Project Plan'!$C$2:$C$101,D15,'Project Plan'!$O$2:$O$101)</f>
        <v/>
      </c>
      <c r="H15" s="35">
        <f>SUMIF('Project Plan'!$C$2:$C$101,D15,'Project Plan'!$P$2:$P$101)</f>
        <v/>
      </c>
    </row>
    <row r="16"/>
    <row r="17"/>
    <row r="18"/>
    <row r="19">
      <c r="A19" s="2" t="inlineStr">
        <is>
          <t>Sequence</t>
        </is>
      </c>
      <c r="B19" s="2" t="inlineStr">
        <is>
          <t>Milestone</t>
        </is>
      </c>
      <c r="C19" s="2" t="inlineStr">
        <is>
          <t>Owner</t>
        </is>
      </c>
      <c r="D19" s="2" t="inlineStr">
        <is>
          <t>Due Date</t>
        </is>
      </c>
      <c r="E19" s="2" t="inlineStr">
        <is>
          <t>Status</t>
        </is>
      </c>
    </row>
    <row r="20">
      <c r="A20" s="11">
        <f>IF('Project Plan'!$D$2="","",1)</f>
        <v/>
      </c>
      <c r="B20" s="13">
        <f>IF('Project Plan'!$D$2="","",'Project Plan'!$D$2)</f>
        <v/>
      </c>
      <c r="C20" s="13">
        <f>IF('Project Plan'!$E$2="","",'Project Plan'!$E$2)</f>
        <v/>
      </c>
      <c r="D20" s="40">
        <f>IF('Project Plan'!$I$2="","",'Project Plan'!$I$2)</f>
        <v/>
      </c>
      <c r="E20" s="11">
        <f>IF('Project Plan'!$J$2="","",'Project Plan'!$J$2)</f>
        <v/>
      </c>
    </row>
    <row r="21">
      <c r="A21" s="16">
        <f>IF('Project Plan'!$D$3="","",2)</f>
        <v/>
      </c>
      <c r="B21" s="17">
        <f>IF('Project Plan'!$D$3="","",'Project Plan'!$D$3)</f>
        <v/>
      </c>
      <c r="C21" s="17">
        <f>IF('Project Plan'!$E$3="","",'Project Plan'!$E$3)</f>
        <v/>
      </c>
      <c r="D21" s="41">
        <f>IF('Project Plan'!$I$3="","",'Project Plan'!$I$3)</f>
        <v/>
      </c>
      <c r="E21" s="16">
        <f>IF('Project Plan'!$J$3="","",'Project Plan'!$J$3)</f>
        <v/>
      </c>
    </row>
    <row r="22">
      <c r="A22" s="11">
        <f>IF('Project Plan'!$D$4="","",3)</f>
        <v/>
      </c>
      <c r="B22" s="13">
        <f>IF('Project Plan'!$D$4="","",'Project Plan'!$D$4)</f>
        <v/>
      </c>
      <c r="C22" s="13">
        <f>IF('Project Plan'!$E$4="","",'Project Plan'!$E$4)</f>
        <v/>
      </c>
      <c r="D22" s="40">
        <f>IF('Project Plan'!$I$4="","",'Project Plan'!$I$4)</f>
        <v/>
      </c>
      <c r="E22" s="11">
        <f>IF('Project Plan'!$J$4="","",'Project Plan'!$J$4)</f>
        <v/>
      </c>
    </row>
    <row r="23">
      <c r="A23" s="16">
        <f>IF('Project Plan'!$D$5="","",4)</f>
        <v/>
      </c>
      <c r="B23" s="17">
        <f>IF('Project Plan'!$D$5="","",'Project Plan'!$D$5)</f>
        <v/>
      </c>
      <c r="C23" s="17">
        <f>IF('Project Plan'!$E$5="","",'Project Plan'!$E$5)</f>
        <v/>
      </c>
      <c r="D23" s="41">
        <f>IF('Project Plan'!$I$5="","",'Project Plan'!$I$5)</f>
        <v/>
      </c>
      <c r="E23" s="16">
        <f>IF('Project Plan'!$J$5="","",'Project Plan'!$J$5)</f>
        <v/>
      </c>
    </row>
    <row r="24">
      <c r="A24" s="11">
        <f>IF('Project Plan'!$D$6="","",5)</f>
        <v/>
      </c>
      <c r="B24" s="13">
        <f>IF('Project Plan'!$D$6="","",'Project Plan'!$D$6)</f>
        <v/>
      </c>
      <c r="C24" s="13">
        <f>IF('Project Plan'!$E$6="","",'Project Plan'!$E$6)</f>
        <v/>
      </c>
      <c r="D24" s="40">
        <f>IF('Project Plan'!$I$6="","",'Project Plan'!$I$6)</f>
        <v/>
      </c>
      <c r="E24" s="11">
        <f>IF('Project Plan'!$J$6="","",'Project Plan'!$J$6)</f>
        <v/>
      </c>
    </row>
    <row r="25">
      <c r="A25" s="16">
        <f>IF('Project Plan'!$D$7="","",6)</f>
        <v/>
      </c>
      <c r="B25" s="17">
        <f>IF('Project Plan'!$D$7="","",'Project Plan'!$D$7)</f>
        <v/>
      </c>
      <c r="C25" s="17">
        <f>IF('Project Plan'!$E$7="","",'Project Plan'!$E$7)</f>
        <v/>
      </c>
      <c r="D25" s="41">
        <f>IF('Project Plan'!$I$7="","",'Project Plan'!$I$7)</f>
        <v/>
      </c>
      <c r="E25" s="16">
        <f>IF('Project Plan'!$J$7="","",'Project Plan'!$J$7)</f>
        <v/>
      </c>
    </row>
    <row r="26">
      <c r="A26" s="11">
        <f>IF('Project Plan'!$D$8="","",7)</f>
        <v/>
      </c>
      <c r="B26" s="13">
        <f>IF('Project Plan'!$D$8="","",'Project Plan'!$D$8)</f>
        <v/>
      </c>
      <c r="C26" s="13">
        <f>IF('Project Plan'!$E$8="","",'Project Plan'!$E$8)</f>
        <v/>
      </c>
      <c r="D26" s="40">
        <f>IF('Project Plan'!$I$8="","",'Project Plan'!$I$8)</f>
        <v/>
      </c>
      <c r="E26" s="11">
        <f>IF('Project Plan'!$J$8="","",'Project Plan'!$J$8)</f>
        <v/>
      </c>
    </row>
    <row r="27">
      <c r="A27" s="16">
        <f>IF('Project Plan'!$D$9="","",8)</f>
        <v/>
      </c>
      <c r="B27" s="17">
        <f>IF('Project Plan'!$D$9="","",'Project Plan'!$D$9)</f>
        <v/>
      </c>
      <c r="C27" s="17">
        <f>IF('Project Plan'!$E$9="","",'Project Plan'!$E$9)</f>
        <v/>
      </c>
      <c r="D27" s="41">
        <f>IF('Project Plan'!$I$9="","",'Project Plan'!$I$9)</f>
        <v/>
      </c>
      <c r="E27" s="16">
        <f>IF('Project Plan'!$J$9="","",'Project Plan'!$J$9)</f>
        <v/>
      </c>
    </row>
    <row r="28">
      <c r="A28" s="11">
        <f>IF('Project Plan'!$D$10="","",9)</f>
        <v/>
      </c>
      <c r="B28" s="13">
        <f>IF('Project Plan'!$D$10="","",'Project Plan'!$D$10)</f>
        <v/>
      </c>
      <c r="C28" s="13">
        <f>IF('Project Plan'!$E$10="","",'Project Plan'!$E$10)</f>
        <v/>
      </c>
      <c r="D28" s="40">
        <f>IF('Project Plan'!$I$10="","",'Project Plan'!$I$10)</f>
        <v/>
      </c>
      <c r="E28" s="11">
        <f>IF('Project Plan'!$J$10="","",'Project Plan'!$J$10)</f>
        <v/>
      </c>
    </row>
    <row r="29">
      <c r="A29" s="16">
        <f>IF('Project Plan'!$D$11="","",10)</f>
        <v/>
      </c>
      <c r="B29" s="17">
        <f>IF('Project Plan'!$D$11="","",'Project Plan'!$D$11)</f>
        <v/>
      </c>
      <c r="C29" s="17">
        <f>IF('Project Plan'!$E$11="","",'Project Plan'!$E$11)</f>
        <v/>
      </c>
      <c r="D29" s="41">
        <f>IF('Project Plan'!$I$11="","",'Project Plan'!$I$11)</f>
        <v/>
      </c>
      <c r="E29" s="16">
        <f>IF('Project Plan'!$J$11="","",'Project Plan'!$J$11)</f>
        <v/>
      </c>
    </row>
    <row r="30">
      <c r="A30" s="11">
        <f>IF('Project Plan'!$D$12="","",11)</f>
        <v/>
      </c>
      <c r="B30" s="13">
        <f>IF('Project Plan'!$D$12="","",'Project Plan'!$D$12)</f>
        <v/>
      </c>
      <c r="C30" s="13">
        <f>IF('Project Plan'!$E$12="","",'Project Plan'!$E$12)</f>
        <v/>
      </c>
      <c r="D30" s="40">
        <f>IF('Project Plan'!$I$12="","",'Project Plan'!$I$12)</f>
        <v/>
      </c>
      <c r="E30" s="11">
        <f>IF('Project Plan'!$J$12="","",'Project Plan'!$J$12)</f>
        <v/>
      </c>
    </row>
    <row r="31">
      <c r="A31" s="16">
        <f>IF('Project Plan'!$D$13="","",12)</f>
        <v/>
      </c>
      <c r="B31" s="17">
        <f>IF('Project Plan'!$D$13="","",'Project Plan'!$D$13)</f>
        <v/>
      </c>
      <c r="C31" s="17">
        <f>IF('Project Plan'!$E$13="","",'Project Plan'!$E$13)</f>
        <v/>
      </c>
      <c r="D31" s="41">
        <f>IF('Project Plan'!$I$13="","",'Project Plan'!$I$13)</f>
        <v/>
      </c>
      <c r="E31" s="16">
        <f>IF('Project Plan'!$J$13="","",'Project Plan'!$J$13)</f>
        <v/>
      </c>
    </row>
    <row r="32">
      <c r="A32" s="11">
        <f>IF('Project Plan'!$D$14="","",13)</f>
        <v/>
      </c>
      <c r="B32" s="13">
        <f>IF('Project Plan'!$D$14="","",'Project Plan'!$D$14)</f>
        <v/>
      </c>
      <c r="C32" s="13">
        <f>IF('Project Plan'!$E$14="","",'Project Plan'!$E$14)</f>
        <v/>
      </c>
      <c r="D32" s="40">
        <f>IF('Project Plan'!$I$14="","",'Project Plan'!$I$14)</f>
        <v/>
      </c>
      <c r="E32" s="11">
        <f>IF('Project Plan'!$J$14="","",'Project Plan'!$J$14)</f>
        <v/>
      </c>
    </row>
    <row r="33">
      <c r="A33" s="16">
        <f>IF('Project Plan'!$D$15="","",14)</f>
        <v/>
      </c>
      <c r="B33" s="17">
        <f>IF('Project Plan'!$D$15="","",'Project Plan'!$D$15)</f>
        <v/>
      </c>
      <c r="C33" s="17">
        <f>IF('Project Plan'!$E$15="","",'Project Plan'!$E$15)</f>
        <v/>
      </c>
      <c r="D33" s="41">
        <f>IF('Project Plan'!$I$15="","",'Project Plan'!$I$15)</f>
        <v/>
      </c>
      <c r="E33" s="16">
        <f>IF('Project Plan'!$J$15="","",'Project Plan'!$J$15)</f>
        <v/>
      </c>
    </row>
    <row r="34">
      <c r="A34" s="11">
        <f>IF('Project Plan'!$D$16="","",15)</f>
        <v/>
      </c>
      <c r="B34" s="13">
        <f>IF('Project Plan'!$D$16="","",'Project Plan'!$D$16)</f>
        <v/>
      </c>
      <c r="C34" s="13">
        <f>IF('Project Plan'!$E$16="","",'Project Plan'!$E$16)</f>
        <v/>
      </c>
      <c r="D34" s="40">
        <f>IF('Project Plan'!$I$16="","",'Project Plan'!$I$16)</f>
        <v/>
      </c>
      <c r="E34" s="11">
        <f>IF('Project Plan'!$J$16="","",'Project Plan'!$J$16)</f>
        <v/>
      </c>
    </row>
    <row r="35">
      <c r="A35" s="16">
        <f>IF('Project Plan'!$D$17="","",16)</f>
        <v/>
      </c>
      <c r="B35" s="17">
        <f>IF('Project Plan'!$D$17="","",'Project Plan'!$D$17)</f>
        <v/>
      </c>
      <c r="C35" s="17">
        <f>IF('Project Plan'!$E$17="","",'Project Plan'!$E$17)</f>
        <v/>
      </c>
      <c r="D35" s="41">
        <f>IF('Project Plan'!$I$17="","",'Project Plan'!$I$17)</f>
        <v/>
      </c>
      <c r="E35" s="16">
        <f>IF('Project Plan'!$J$17="","",'Project Plan'!$J$17)</f>
        <v/>
      </c>
    </row>
    <row r="36">
      <c r="A36" s="11">
        <f>IF('Project Plan'!$D$18="","",17)</f>
        <v/>
      </c>
      <c r="B36" s="13">
        <f>IF('Project Plan'!$D$18="","",'Project Plan'!$D$18)</f>
        <v/>
      </c>
      <c r="C36" s="13">
        <f>IF('Project Plan'!$E$18="","",'Project Plan'!$E$18)</f>
        <v/>
      </c>
      <c r="D36" s="40">
        <f>IF('Project Plan'!$I$18="","",'Project Plan'!$I$18)</f>
        <v/>
      </c>
      <c r="E36" s="11">
        <f>IF('Project Plan'!$J$18="","",'Project Plan'!$J$18)</f>
        <v/>
      </c>
    </row>
    <row r="37">
      <c r="A37" s="16">
        <f>IF('Project Plan'!$D$19="","",18)</f>
        <v/>
      </c>
      <c r="B37" s="17">
        <f>IF('Project Plan'!$D$19="","",'Project Plan'!$D$19)</f>
        <v/>
      </c>
      <c r="C37" s="17">
        <f>IF('Project Plan'!$E$19="","",'Project Plan'!$E$19)</f>
        <v/>
      </c>
      <c r="D37" s="41">
        <f>IF('Project Plan'!$I$19="","",'Project Plan'!$I$19)</f>
        <v/>
      </c>
      <c r="E37" s="16">
        <f>IF('Project Plan'!$J$19="","",'Project Plan'!$J$19)</f>
        <v/>
      </c>
    </row>
    <row r="38">
      <c r="A38" s="11">
        <f>IF('Project Plan'!$D$20="","",19)</f>
        <v/>
      </c>
      <c r="B38" s="13">
        <f>IF('Project Plan'!$D$20="","",'Project Plan'!$D$20)</f>
        <v/>
      </c>
      <c r="C38" s="13">
        <f>IF('Project Plan'!$E$20="","",'Project Plan'!$E$20)</f>
        <v/>
      </c>
      <c r="D38" s="40">
        <f>IF('Project Plan'!$I$20="","",'Project Plan'!$I$20)</f>
        <v/>
      </c>
      <c r="E38" s="11">
        <f>IF('Project Plan'!$J$20="","",'Project Plan'!$J$20)</f>
        <v/>
      </c>
    </row>
    <row r="39">
      <c r="A39" s="16">
        <f>IF('Project Plan'!$D$21="","",20)</f>
        <v/>
      </c>
      <c r="B39" s="17">
        <f>IF('Project Plan'!$D$21="","",'Project Plan'!$D$21)</f>
        <v/>
      </c>
      <c r="C39" s="17">
        <f>IF('Project Plan'!$E$21="","",'Project Plan'!$E$21)</f>
        <v/>
      </c>
      <c r="D39" s="41">
        <f>IF('Project Plan'!$I$21="","",'Project Plan'!$I$21)</f>
        <v/>
      </c>
      <c r="E39" s="16">
        <f>IF('Project Plan'!$J$21="","",'Project Plan'!$J$21)</f>
        <v/>
      </c>
    </row>
    <row r="40">
      <c r="A40" s="11">
        <f>IF('Project Plan'!$D$22="","",21)</f>
        <v/>
      </c>
      <c r="B40" s="13">
        <f>IF('Project Plan'!$D$22="","",'Project Plan'!$D$22)</f>
        <v/>
      </c>
      <c r="C40" s="13">
        <f>IF('Project Plan'!$E$22="","",'Project Plan'!$E$22)</f>
        <v/>
      </c>
      <c r="D40" s="40">
        <f>IF('Project Plan'!$I$22="","",'Project Plan'!$I$22)</f>
        <v/>
      </c>
      <c r="E40" s="11">
        <f>IF('Project Plan'!$J$22="","",'Project Plan'!$J$22)</f>
        <v/>
      </c>
    </row>
    <row r="41">
      <c r="A41" s="16">
        <f>IF('Project Plan'!$D$23="","",22)</f>
        <v/>
      </c>
      <c r="B41" s="17">
        <f>IF('Project Plan'!$D$23="","",'Project Plan'!$D$23)</f>
        <v/>
      </c>
      <c r="C41" s="17">
        <f>IF('Project Plan'!$E$23="","",'Project Plan'!$E$23)</f>
        <v/>
      </c>
      <c r="D41" s="41">
        <f>IF('Project Plan'!$I$23="","",'Project Plan'!$I$23)</f>
        <v/>
      </c>
      <c r="E41" s="16">
        <f>IF('Project Plan'!$J$23="","",'Project Plan'!$J$23)</f>
        <v/>
      </c>
    </row>
    <row r="42">
      <c r="A42" s="11">
        <f>IF('Project Plan'!$D$24="","",23)</f>
        <v/>
      </c>
      <c r="B42" s="13">
        <f>IF('Project Plan'!$D$24="","",'Project Plan'!$D$24)</f>
        <v/>
      </c>
      <c r="C42" s="13">
        <f>IF('Project Plan'!$E$24="","",'Project Plan'!$E$24)</f>
        <v/>
      </c>
      <c r="D42" s="40">
        <f>IF('Project Plan'!$I$24="","",'Project Plan'!$I$24)</f>
        <v/>
      </c>
      <c r="E42" s="11">
        <f>IF('Project Plan'!$J$24="","",'Project Plan'!$J$24)</f>
        <v/>
      </c>
    </row>
    <row r="43">
      <c r="A43" s="16">
        <f>IF('Project Plan'!$D$25="","",24)</f>
        <v/>
      </c>
      <c r="B43" s="17">
        <f>IF('Project Plan'!$D$25="","",'Project Plan'!$D$25)</f>
        <v/>
      </c>
      <c r="C43" s="17">
        <f>IF('Project Plan'!$E$25="","",'Project Plan'!$E$25)</f>
        <v/>
      </c>
      <c r="D43" s="41">
        <f>IF('Project Plan'!$I$25="","",'Project Plan'!$I$25)</f>
        <v/>
      </c>
      <c r="E43" s="16">
        <f>IF('Project Plan'!$J$25="","",'Project Plan'!$J$25)</f>
        <v/>
      </c>
    </row>
    <row r="44">
      <c r="A44" s="11">
        <f>IF('Project Plan'!$D$26="","",25)</f>
        <v/>
      </c>
      <c r="B44" s="13">
        <f>IF('Project Plan'!$D$26="","",'Project Plan'!$D$26)</f>
        <v/>
      </c>
      <c r="C44" s="13">
        <f>IF('Project Plan'!$E$26="","",'Project Plan'!$E$26)</f>
        <v/>
      </c>
      <c r="D44" s="40">
        <f>IF('Project Plan'!$I$26="","",'Project Plan'!$I$26)</f>
        <v/>
      </c>
      <c r="E44" s="11">
        <f>IF('Project Plan'!$J$26="","",'Project Plan'!$J$26)</f>
        <v/>
      </c>
    </row>
    <row r="45">
      <c r="A45" s="16">
        <f>IF('Project Plan'!$D$27="","",26)</f>
        <v/>
      </c>
      <c r="B45" s="17">
        <f>IF('Project Plan'!$D$27="","",'Project Plan'!$D$27)</f>
        <v/>
      </c>
      <c r="C45" s="17">
        <f>IF('Project Plan'!$E$27="","",'Project Plan'!$E$27)</f>
        <v/>
      </c>
      <c r="D45" s="41">
        <f>IF('Project Plan'!$I$27="","",'Project Plan'!$I$27)</f>
        <v/>
      </c>
      <c r="E45" s="16">
        <f>IF('Project Plan'!$J$27="","",'Project Plan'!$J$27)</f>
        <v/>
      </c>
    </row>
    <row r="46">
      <c r="A46" s="11">
        <f>IF('Project Plan'!$D$28="","",27)</f>
        <v/>
      </c>
      <c r="B46" s="13">
        <f>IF('Project Plan'!$D$28="","",'Project Plan'!$D$28)</f>
        <v/>
      </c>
      <c r="C46" s="13">
        <f>IF('Project Plan'!$E$28="","",'Project Plan'!$E$28)</f>
        <v/>
      </c>
      <c r="D46" s="40">
        <f>IF('Project Plan'!$I$28="","",'Project Plan'!$I$28)</f>
        <v/>
      </c>
      <c r="E46" s="11">
        <f>IF('Project Plan'!$J$28="","",'Project Plan'!$J$28)</f>
        <v/>
      </c>
    </row>
    <row r="47">
      <c r="A47" s="16">
        <f>IF('Project Plan'!$D$29="","",28)</f>
        <v/>
      </c>
      <c r="B47" s="17">
        <f>IF('Project Plan'!$D$29="","",'Project Plan'!$D$29)</f>
        <v/>
      </c>
      <c r="C47" s="17">
        <f>IF('Project Plan'!$E$29="","",'Project Plan'!$E$29)</f>
        <v/>
      </c>
      <c r="D47" s="41">
        <f>IF('Project Plan'!$I$29="","",'Project Plan'!$I$29)</f>
        <v/>
      </c>
      <c r="E47" s="16">
        <f>IF('Project Plan'!$J$29="","",'Project Plan'!$J$29)</f>
        <v/>
      </c>
    </row>
    <row r="48">
      <c r="A48" s="11">
        <f>IF('Project Plan'!$D$30="","",29)</f>
        <v/>
      </c>
      <c r="B48" s="13">
        <f>IF('Project Plan'!$D$30="","",'Project Plan'!$D$30)</f>
        <v/>
      </c>
      <c r="C48" s="13">
        <f>IF('Project Plan'!$E$30="","",'Project Plan'!$E$30)</f>
        <v/>
      </c>
      <c r="D48" s="40">
        <f>IF('Project Plan'!$I$30="","",'Project Plan'!$I$30)</f>
        <v/>
      </c>
      <c r="E48" s="11">
        <f>IF('Project Plan'!$J$30="","",'Project Plan'!$J$30)</f>
        <v/>
      </c>
    </row>
    <row r="49">
      <c r="A49" s="16">
        <f>IF('Project Plan'!$D$31="","",30)</f>
        <v/>
      </c>
      <c r="B49" s="17">
        <f>IF('Project Plan'!$D$31="","",'Project Plan'!$D$31)</f>
        <v/>
      </c>
      <c r="C49" s="17">
        <f>IF('Project Plan'!$E$31="","",'Project Plan'!$E$31)</f>
        <v/>
      </c>
      <c r="D49" s="41">
        <f>IF('Project Plan'!$I$31="","",'Project Plan'!$I$31)</f>
        <v/>
      </c>
      <c r="E49" s="16">
        <f>IF('Project Plan'!$J$31="","",'Project Plan'!$J$31)</f>
        <v/>
      </c>
    </row>
    <row r="50">
      <c r="A50" s="11">
        <f>IF('Project Plan'!$D$32="","",31)</f>
        <v/>
      </c>
      <c r="B50" s="13">
        <f>IF('Project Plan'!$D$32="","",'Project Plan'!$D$32)</f>
        <v/>
      </c>
      <c r="C50" s="13">
        <f>IF('Project Plan'!$E$32="","",'Project Plan'!$E$32)</f>
        <v/>
      </c>
      <c r="D50" s="40">
        <f>IF('Project Plan'!$I$32="","",'Project Plan'!$I$32)</f>
        <v/>
      </c>
      <c r="E50" s="11">
        <f>IF('Project Plan'!$J$32="","",'Project Plan'!$J$32)</f>
        <v/>
      </c>
    </row>
    <row r="51">
      <c r="A51" s="16">
        <f>IF('Project Plan'!$D$33="","",32)</f>
        <v/>
      </c>
      <c r="B51" s="17">
        <f>IF('Project Plan'!$D$33="","",'Project Plan'!$D$33)</f>
        <v/>
      </c>
      <c r="C51" s="17">
        <f>IF('Project Plan'!$E$33="","",'Project Plan'!$E$33)</f>
        <v/>
      </c>
      <c r="D51" s="41">
        <f>IF('Project Plan'!$I$33="","",'Project Plan'!$I$33)</f>
        <v/>
      </c>
      <c r="E51" s="16">
        <f>IF('Project Plan'!$J$33="","",'Project Plan'!$J$33)</f>
        <v/>
      </c>
    </row>
    <row r="52">
      <c r="A52" s="11">
        <f>IF('Project Plan'!$D$34="","",33)</f>
        <v/>
      </c>
      <c r="B52" s="13">
        <f>IF('Project Plan'!$D$34="","",'Project Plan'!$D$34)</f>
        <v/>
      </c>
      <c r="C52" s="13">
        <f>IF('Project Plan'!$E$34="","",'Project Plan'!$E$34)</f>
        <v/>
      </c>
      <c r="D52" s="40">
        <f>IF('Project Plan'!$I$34="","",'Project Plan'!$I$34)</f>
        <v/>
      </c>
      <c r="E52" s="11">
        <f>IF('Project Plan'!$J$34="","",'Project Plan'!$J$34)</f>
        <v/>
      </c>
    </row>
    <row r="53">
      <c r="A53" s="16">
        <f>IF('Project Plan'!$D$35="","",34)</f>
        <v/>
      </c>
      <c r="B53" s="17">
        <f>IF('Project Plan'!$D$35="","",'Project Plan'!$D$35)</f>
        <v/>
      </c>
      <c r="C53" s="17">
        <f>IF('Project Plan'!$E$35="","",'Project Plan'!$E$35)</f>
        <v/>
      </c>
      <c r="D53" s="41">
        <f>IF('Project Plan'!$I$35="","",'Project Plan'!$I$35)</f>
        <v/>
      </c>
      <c r="E53" s="16">
        <f>IF('Project Plan'!$J$35="","",'Project Plan'!$J$35)</f>
        <v/>
      </c>
    </row>
    <row r="54">
      <c r="A54" s="11">
        <f>IF('Project Plan'!$D$36="","",35)</f>
        <v/>
      </c>
      <c r="B54" s="13">
        <f>IF('Project Plan'!$D$36="","",'Project Plan'!$D$36)</f>
        <v/>
      </c>
      <c r="C54" s="13">
        <f>IF('Project Plan'!$E$36="","",'Project Plan'!$E$36)</f>
        <v/>
      </c>
      <c r="D54" s="40">
        <f>IF('Project Plan'!$I$36="","",'Project Plan'!$I$36)</f>
        <v/>
      </c>
      <c r="E54" s="11">
        <f>IF('Project Plan'!$J$36="","",'Project Plan'!$J$36)</f>
        <v/>
      </c>
    </row>
    <row r="55">
      <c r="A55" s="16">
        <f>IF('Project Plan'!$D$37="","",36)</f>
        <v/>
      </c>
      <c r="B55" s="17">
        <f>IF('Project Plan'!$D$37="","",'Project Plan'!$D$37)</f>
        <v/>
      </c>
      <c r="C55" s="17">
        <f>IF('Project Plan'!$E$37="","",'Project Plan'!$E$37)</f>
        <v/>
      </c>
      <c r="D55" s="41">
        <f>IF('Project Plan'!$I$37="","",'Project Plan'!$I$37)</f>
        <v/>
      </c>
      <c r="E55" s="16">
        <f>IF('Project Plan'!$J$37="","",'Project Plan'!$J$37)</f>
        <v/>
      </c>
    </row>
    <row r="56">
      <c r="A56" s="11">
        <f>IF('Project Plan'!$D$38="","",37)</f>
        <v/>
      </c>
      <c r="B56" s="13">
        <f>IF('Project Plan'!$D$38="","",'Project Plan'!$D$38)</f>
        <v/>
      </c>
      <c r="C56" s="13">
        <f>IF('Project Plan'!$E$38="","",'Project Plan'!$E$38)</f>
        <v/>
      </c>
      <c r="D56" s="40">
        <f>IF('Project Plan'!$I$38="","",'Project Plan'!$I$38)</f>
        <v/>
      </c>
      <c r="E56" s="11">
        <f>IF('Project Plan'!$J$38="","",'Project Plan'!$J$38)</f>
        <v/>
      </c>
    </row>
    <row r="57">
      <c r="A57" s="16">
        <f>IF('Project Plan'!$D$39="","",38)</f>
        <v/>
      </c>
      <c r="B57" s="17">
        <f>IF('Project Plan'!$D$39="","",'Project Plan'!$D$39)</f>
        <v/>
      </c>
      <c r="C57" s="17">
        <f>IF('Project Plan'!$E$39="","",'Project Plan'!$E$39)</f>
        <v/>
      </c>
      <c r="D57" s="41">
        <f>IF('Project Plan'!$I$39="","",'Project Plan'!$I$39)</f>
        <v/>
      </c>
      <c r="E57" s="16">
        <f>IF('Project Plan'!$J$39="","",'Project Plan'!$J$39)</f>
        <v/>
      </c>
    </row>
    <row r="58">
      <c r="A58" s="11">
        <f>IF('Project Plan'!$D$40="","",39)</f>
        <v/>
      </c>
      <c r="B58" s="13">
        <f>IF('Project Plan'!$D$40="","",'Project Plan'!$D$40)</f>
        <v/>
      </c>
      <c r="C58" s="13">
        <f>IF('Project Plan'!$E$40="","",'Project Plan'!$E$40)</f>
        <v/>
      </c>
      <c r="D58" s="40">
        <f>IF('Project Plan'!$I$40="","",'Project Plan'!$I$40)</f>
        <v/>
      </c>
      <c r="E58" s="11">
        <f>IF('Project Plan'!$J$40="","",'Project Plan'!$J$40)</f>
        <v/>
      </c>
    </row>
    <row r="59">
      <c r="A59" s="16">
        <f>IF('Project Plan'!$D$41="","",40)</f>
        <v/>
      </c>
      <c r="B59" s="17">
        <f>IF('Project Plan'!$D$41="","",'Project Plan'!$D$41)</f>
        <v/>
      </c>
      <c r="C59" s="17">
        <f>IF('Project Plan'!$E$41="","",'Project Plan'!$E$41)</f>
        <v/>
      </c>
      <c r="D59" s="41">
        <f>IF('Project Plan'!$I$41="","",'Project Plan'!$I$41)</f>
        <v/>
      </c>
      <c r="E59" s="16">
        <f>IF('Project Plan'!$J$41="","",'Project Plan'!$J$41)</f>
        <v/>
      </c>
    </row>
    <row r="60">
      <c r="A60" s="11">
        <f>IF('Project Plan'!$D$42="","",41)</f>
        <v/>
      </c>
      <c r="B60" s="13">
        <f>IF('Project Plan'!$D$42="","",'Project Plan'!$D$42)</f>
        <v/>
      </c>
      <c r="C60" s="13">
        <f>IF('Project Plan'!$E$42="","",'Project Plan'!$E$42)</f>
        <v/>
      </c>
      <c r="D60" s="40">
        <f>IF('Project Plan'!$I$42="","",'Project Plan'!$I$42)</f>
        <v/>
      </c>
      <c r="E60" s="11">
        <f>IF('Project Plan'!$J$42="","",'Project Plan'!$J$42)</f>
        <v/>
      </c>
    </row>
    <row r="61">
      <c r="A61" s="16">
        <f>IF('Project Plan'!$D$43="","",42)</f>
        <v/>
      </c>
      <c r="B61" s="17">
        <f>IF('Project Plan'!$D$43="","",'Project Plan'!$D$43)</f>
        <v/>
      </c>
      <c r="C61" s="17">
        <f>IF('Project Plan'!$E$43="","",'Project Plan'!$E$43)</f>
        <v/>
      </c>
      <c r="D61" s="41">
        <f>IF('Project Plan'!$I$43="","",'Project Plan'!$I$43)</f>
        <v/>
      </c>
      <c r="E61" s="16">
        <f>IF('Project Plan'!$J$43="","",'Project Plan'!$J$43)</f>
        <v/>
      </c>
    </row>
    <row r="62">
      <c r="A62" s="11">
        <f>IF('Project Plan'!$D$44="","",43)</f>
        <v/>
      </c>
      <c r="B62" s="13">
        <f>IF('Project Plan'!$D$44="","",'Project Plan'!$D$44)</f>
        <v/>
      </c>
      <c r="C62" s="13">
        <f>IF('Project Plan'!$E$44="","",'Project Plan'!$E$44)</f>
        <v/>
      </c>
      <c r="D62" s="40">
        <f>IF('Project Plan'!$I$44="","",'Project Plan'!$I$44)</f>
        <v/>
      </c>
      <c r="E62" s="11">
        <f>IF('Project Plan'!$J$44="","",'Project Plan'!$J$44)</f>
        <v/>
      </c>
    </row>
    <row r="63">
      <c r="A63" s="16">
        <f>IF('Project Plan'!$D$45="","",44)</f>
        <v/>
      </c>
      <c r="B63" s="17">
        <f>IF('Project Plan'!$D$45="","",'Project Plan'!$D$45)</f>
        <v/>
      </c>
      <c r="C63" s="17">
        <f>IF('Project Plan'!$E$45="","",'Project Plan'!$E$45)</f>
        <v/>
      </c>
      <c r="D63" s="41">
        <f>IF('Project Plan'!$I$45="","",'Project Plan'!$I$45)</f>
        <v/>
      </c>
      <c r="E63" s="16">
        <f>IF('Project Plan'!$J$45="","",'Project Plan'!$J$45)</f>
        <v/>
      </c>
    </row>
    <row r="64">
      <c r="A64" s="11">
        <f>IF('Project Plan'!$D$46="","",45)</f>
        <v/>
      </c>
      <c r="B64" s="13">
        <f>IF('Project Plan'!$D$46="","",'Project Plan'!$D$46)</f>
        <v/>
      </c>
      <c r="C64" s="13">
        <f>IF('Project Plan'!$E$46="","",'Project Plan'!$E$46)</f>
        <v/>
      </c>
      <c r="D64" s="40">
        <f>IF('Project Plan'!$I$46="","",'Project Plan'!$I$46)</f>
        <v/>
      </c>
      <c r="E64" s="11">
        <f>IF('Project Plan'!$J$46="","",'Project Plan'!$J$46)</f>
        <v/>
      </c>
    </row>
    <row r="65">
      <c r="A65" s="16">
        <f>IF('Project Plan'!$D$47="","",46)</f>
        <v/>
      </c>
      <c r="B65" s="17">
        <f>IF('Project Plan'!$D$47="","",'Project Plan'!$D$47)</f>
        <v/>
      </c>
      <c r="C65" s="17">
        <f>IF('Project Plan'!$E$47="","",'Project Plan'!$E$47)</f>
        <v/>
      </c>
      <c r="D65" s="41">
        <f>IF('Project Plan'!$I$47="","",'Project Plan'!$I$47)</f>
        <v/>
      </c>
      <c r="E65" s="16">
        <f>IF('Project Plan'!$J$47="","",'Project Plan'!$J$47)</f>
        <v/>
      </c>
    </row>
    <row r="66">
      <c r="A66" s="11">
        <f>IF('Project Plan'!$D$48="","",47)</f>
        <v/>
      </c>
      <c r="B66" s="13">
        <f>IF('Project Plan'!$D$48="","",'Project Plan'!$D$48)</f>
        <v/>
      </c>
      <c r="C66" s="13">
        <f>IF('Project Plan'!$E$48="","",'Project Plan'!$E$48)</f>
        <v/>
      </c>
      <c r="D66" s="40">
        <f>IF('Project Plan'!$I$48="","",'Project Plan'!$I$48)</f>
        <v/>
      </c>
      <c r="E66" s="11">
        <f>IF('Project Plan'!$J$48="","",'Project Plan'!$J$48)</f>
        <v/>
      </c>
    </row>
    <row r="67">
      <c r="A67" s="16">
        <f>IF('Project Plan'!$D$49="","",48)</f>
        <v/>
      </c>
      <c r="B67" s="17">
        <f>IF('Project Plan'!$D$49="","",'Project Plan'!$D$49)</f>
        <v/>
      </c>
      <c r="C67" s="17">
        <f>IF('Project Plan'!$E$49="","",'Project Plan'!$E$49)</f>
        <v/>
      </c>
      <c r="D67" s="41">
        <f>IF('Project Plan'!$I$49="","",'Project Plan'!$I$49)</f>
        <v/>
      </c>
      <c r="E67" s="16">
        <f>IF('Project Plan'!$J$49="","",'Project Plan'!$J$49)</f>
        <v/>
      </c>
    </row>
    <row r="68">
      <c r="A68" s="11">
        <f>IF('Project Plan'!$D$50="","",49)</f>
        <v/>
      </c>
      <c r="B68" s="13">
        <f>IF('Project Plan'!$D$50="","",'Project Plan'!$D$50)</f>
        <v/>
      </c>
      <c r="C68" s="13">
        <f>IF('Project Plan'!$E$50="","",'Project Plan'!$E$50)</f>
        <v/>
      </c>
      <c r="D68" s="40">
        <f>IF('Project Plan'!$I$50="","",'Project Plan'!$I$50)</f>
        <v/>
      </c>
      <c r="E68" s="11">
        <f>IF('Project Plan'!$J$50="","",'Project Plan'!$J$50)</f>
        <v/>
      </c>
    </row>
    <row r="69">
      <c r="A69" s="16">
        <f>IF('Project Plan'!$D$51="","",50)</f>
        <v/>
      </c>
      <c r="B69" s="17">
        <f>IF('Project Plan'!$D$51="","",'Project Plan'!$D$51)</f>
        <v/>
      </c>
      <c r="C69" s="17">
        <f>IF('Project Plan'!$E$51="","",'Project Plan'!$E$51)</f>
        <v/>
      </c>
      <c r="D69" s="41">
        <f>IF('Project Plan'!$I$51="","",'Project Plan'!$I$51)</f>
        <v/>
      </c>
      <c r="E69" s="16">
        <f>IF('Project Plan'!$J$51="","",'Project Plan'!$J$51)</f>
        <v/>
      </c>
    </row>
    <row r="70">
      <c r="A70" s="11">
        <f>IF('Project Plan'!$D$52="","",51)</f>
        <v/>
      </c>
      <c r="B70" s="13">
        <f>IF('Project Plan'!$D$52="","",'Project Plan'!$D$52)</f>
        <v/>
      </c>
      <c r="C70" s="13">
        <f>IF('Project Plan'!$E$52="","",'Project Plan'!$E$52)</f>
        <v/>
      </c>
      <c r="D70" s="40">
        <f>IF('Project Plan'!$I$52="","",'Project Plan'!$I$52)</f>
        <v/>
      </c>
      <c r="E70" s="11">
        <f>IF('Project Plan'!$J$52="","",'Project Plan'!$J$52)</f>
        <v/>
      </c>
    </row>
    <row r="71">
      <c r="A71" s="16">
        <f>IF('Project Plan'!$D$53="","",52)</f>
        <v/>
      </c>
      <c r="B71" s="17">
        <f>IF('Project Plan'!$D$53="","",'Project Plan'!$D$53)</f>
        <v/>
      </c>
      <c r="C71" s="17">
        <f>IF('Project Plan'!$E$53="","",'Project Plan'!$E$53)</f>
        <v/>
      </c>
      <c r="D71" s="41">
        <f>IF('Project Plan'!$I$53="","",'Project Plan'!$I$53)</f>
        <v/>
      </c>
      <c r="E71" s="16">
        <f>IF('Project Plan'!$J$53="","",'Project Plan'!$J$53)</f>
        <v/>
      </c>
    </row>
    <row r="72">
      <c r="A72" s="11">
        <f>IF('Project Plan'!$D$54="","",53)</f>
        <v/>
      </c>
      <c r="B72" s="13">
        <f>IF('Project Plan'!$D$54="","",'Project Plan'!$D$54)</f>
        <v/>
      </c>
      <c r="C72" s="13">
        <f>IF('Project Plan'!$E$54="","",'Project Plan'!$E$54)</f>
        <v/>
      </c>
      <c r="D72" s="40">
        <f>IF('Project Plan'!$I$54="","",'Project Plan'!$I$54)</f>
        <v/>
      </c>
      <c r="E72" s="11">
        <f>IF('Project Plan'!$J$54="","",'Project Plan'!$J$54)</f>
        <v/>
      </c>
    </row>
    <row r="73">
      <c r="A73" s="16">
        <f>IF('Project Plan'!$D$55="","",54)</f>
        <v/>
      </c>
      <c r="B73" s="17">
        <f>IF('Project Plan'!$D$55="","",'Project Plan'!$D$55)</f>
        <v/>
      </c>
      <c r="C73" s="17">
        <f>IF('Project Plan'!$E$55="","",'Project Plan'!$E$55)</f>
        <v/>
      </c>
      <c r="D73" s="41">
        <f>IF('Project Plan'!$I$55="","",'Project Plan'!$I$55)</f>
        <v/>
      </c>
      <c r="E73" s="16">
        <f>IF('Project Plan'!$J$55="","",'Project Plan'!$J$55)</f>
        <v/>
      </c>
    </row>
    <row r="74">
      <c r="A74" s="11">
        <f>IF('Project Plan'!$D$56="","",55)</f>
        <v/>
      </c>
      <c r="B74" s="13">
        <f>IF('Project Plan'!$D$56="","",'Project Plan'!$D$56)</f>
        <v/>
      </c>
      <c r="C74" s="13">
        <f>IF('Project Plan'!$E$56="","",'Project Plan'!$E$56)</f>
        <v/>
      </c>
      <c r="D74" s="40">
        <f>IF('Project Plan'!$I$56="","",'Project Plan'!$I$56)</f>
        <v/>
      </c>
      <c r="E74" s="11">
        <f>IF('Project Plan'!$J$56="","",'Project Plan'!$J$56)</f>
        <v/>
      </c>
    </row>
    <row r="75">
      <c r="A75" s="16">
        <f>IF('Project Plan'!$D$57="","",56)</f>
        <v/>
      </c>
      <c r="B75" s="17">
        <f>IF('Project Plan'!$D$57="","",'Project Plan'!$D$57)</f>
        <v/>
      </c>
      <c r="C75" s="17">
        <f>IF('Project Plan'!$E$57="","",'Project Plan'!$E$57)</f>
        <v/>
      </c>
      <c r="D75" s="41">
        <f>IF('Project Plan'!$I$57="","",'Project Plan'!$I$57)</f>
        <v/>
      </c>
      <c r="E75" s="16">
        <f>IF('Project Plan'!$J$57="","",'Project Plan'!$J$57)</f>
        <v/>
      </c>
    </row>
    <row r="76">
      <c r="A76" s="11">
        <f>IF('Project Plan'!$D$58="","",57)</f>
        <v/>
      </c>
      <c r="B76" s="13">
        <f>IF('Project Plan'!$D$58="","",'Project Plan'!$D$58)</f>
        <v/>
      </c>
      <c r="C76" s="13">
        <f>IF('Project Plan'!$E$58="","",'Project Plan'!$E$58)</f>
        <v/>
      </c>
      <c r="D76" s="40">
        <f>IF('Project Plan'!$I$58="","",'Project Plan'!$I$58)</f>
        <v/>
      </c>
      <c r="E76" s="11">
        <f>IF('Project Plan'!$J$58="","",'Project Plan'!$J$58)</f>
        <v/>
      </c>
    </row>
    <row r="77">
      <c r="A77" s="16">
        <f>IF('Project Plan'!$D$59="","",58)</f>
        <v/>
      </c>
      <c r="B77" s="17">
        <f>IF('Project Plan'!$D$59="","",'Project Plan'!$D$59)</f>
        <v/>
      </c>
      <c r="C77" s="17">
        <f>IF('Project Plan'!$E$59="","",'Project Plan'!$E$59)</f>
        <v/>
      </c>
      <c r="D77" s="41">
        <f>IF('Project Plan'!$I$59="","",'Project Plan'!$I$59)</f>
        <v/>
      </c>
      <c r="E77" s="16">
        <f>IF('Project Plan'!$J$59="","",'Project Plan'!$J$59)</f>
        <v/>
      </c>
    </row>
    <row r="78">
      <c r="A78" s="11">
        <f>IF('Project Plan'!$D$60="","",59)</f>
        <v/>
      </c>
      <c r="B78" s="13">
        <f>IF('Project Plan'!$D$60="","",'Project Plan'!$D$60)</f>
        <v/>
      </c>
      <c r="C78" s="13">
        <f>IF('Project Plan'!$E$60="","",'Project Plan'!$E$60)</f>
        <v/>
      </c>
      <c r="D78" s="40">
        <f>IF('Project Plan'!$I$60="","",'Project Plan'!$I$60)</f>
        <v/>
      </c>
      <c r="E78" s="11">
        <f>IF('Project Plan'!$J$60="","",'Project Plan'!$J$60)</f>
        <v/>
      </c>
    </row>
    <row r="79">
      <c r="A79" s="16">
        <f>IF('Project Plan'!$D$61="","",60)</f>
        <v/>
      </c>
      <c r="B79" s="17">
        <f>IF('Project Plan'!$D$61="","",'Project Plan'!$D$61)</f>
        <v/>
      </c>
      <c r="C79" s="17">
        <f>IF('Project Plan'!$E$61="","",'Project Plan'!$E$61)</f>
        <v/>
      </c>
      <c r="D79" s="41">
        <f>IF('Project Plan'!$I$61="","",'Project Plan'!$I$61)</f>
        <v/>
      </c>
      <c r="E79" s="16">
        <f>IF('Project Plan'!$J$61="","",'Project Plan'!$J$61)</f>
        <v/>
      </c>
    </row>
    <row r="80">
      <c r="A80" s="11">
        <f>IF('Project Plan'!$D$62="","",61)</f>
        <v/>
      </c>
      <c r="B80" s="13">
        <f>IF('Project Plan'!$D$62="","",'Project Plan'!$D$62)</f>
        <v/>
      </c>
      <c r="C80" s="13">
        <f>IF('Project Plan'!$E$62="","",'Project Plan'!$E$62)</f>
        <v/>
      </c>
      <c r="D80" s="40">
        <f>IF('Project Plan'!$I$62="","",'Project Plan'!$I$62)</f>
        <v/>
      </c>
      <c r="E80" s="11">
        <f>IF('Project Plan'!$J$62="","",'Project Plan'!$J$62)</f>
        <v/>
      </c>
    </row>
    <row r="81">
      <c r="A81" s="16">
        <f>IF('Project Plan'!$D$63="","",62)</f>
        <v/>
      </c>
      <c r="B81" s="17">
        <f>IF('Project Plan'!$D$63="","",'Project Plan'!$D$63)</f>
        <v/>
      </c>
      <c r="C81" s="17">
        <f>IF('Project Plan'!$E$63="","",'Project Plan'!$E$63)</f>
        <v/>
      </c>
      <c r="D81" s="41">
        <f>IF('Project Plan'!$I$63="","",'Project Plan'!$I$63)</f>
        <v/>
      </c>
      <c r="E81" s="16">
        <f>IF('Project Plan'!$J$63="","",'Project Plan'!$J$63)</f>
        <v/>
      </c>
    </row>
    <row r="82">
      <c r="A82" s="11">
        <f>IF('Project Plan'!$D$64="","",63)</f>
        <v/>
      </c>
      <c r="B82" s="13">
        <f>IF('Project Plan'!$D$64="","",'Project Plan'!$D$64)</f>
        <v/>
      </c>
      <c r="C82" s="13">
        <f>IF('Project Plan'!$E$64="","",'Project Plan'!$E$64)</f>
        <v/>
      </c>
      <c r="D82" s="40">
        <f>IF('Project Plan'!$I$64="","",'Project Plan'!$I$64)</f>
        <v/>
      </c>
      <c r="E82" s="11">
        <f>IF('Project Plan'!$J$64="","",'Project Plan'!$J$64)</f>
        <v/>
      </c>
    </row>
    <row r="83">
      <c r="A83" s="16">
        <f>IF('Project Plan'!$D$65="","",64)</f>
        <v/>
      </c>
      <c r="B83" s="17">
        <f>IF('Project Plan'!$D$65="","",'Project Plan'!$D$65)</f>
        <v/>
      </c>
      <c r="C83" s="17">
        <f>IF('Project Plan'!$E$65="","",'Project Plan'!$E$65)</f>
        <v/>
      </c>
      <c r="D83" s="41">
        <f>IF('Project Plan'!$I$65="","",'Project Plan'!$I$65)</f>
        <v/>
      </c>
      <c r="E83" s="16">
        <f>IF('Project Plan'!$J$65="","",'Project Plan'!$J$65)</f>
        <v/>
      </c>
    </row>
    <row r="84">
      <c r="A84" s="11">
        <f>IF('Project Plan'!$D$66="","",65)</f>
        <v/>
      </c>
      <c r="B84" s="13">
        <f>IF('Project Plan'!$D$66="","",'Project Plan'!$D$66)</f>
        <v/>
      </c>
      <c r="C84" s="13">
        <f>IF('Project Plan'!$E$66="","",'Project Plan'!$E$66)</f>
        <v/>
      </c>
      <c r="D84" s="40">
        <f>IF('Project Plan'!$I$66="","",'Project Plan'!$I$66)</f>
        <v/>
      </c>
      <c r="E84" s="11">
        <f>IF('Project Plan'!$J$66="","",'Project Plan'!$J$66)</f>
        <v/>
      </c>
    </row>
    <row r="85">
      <c r="A85" s="16">
        <f>IF('Project Plan'!$D$67="","",66)</f>
        <v/>
      </c>
      <c r="B85" s="17">
        <f>IF('Project Plan'!$D$67="","",'Project Plan'!$D$67)</f>
        <v/>
      </c>
      <c r="C85" s="17">
        <f>IF('Project Plan'!$E$67="","",'Project Plan'!$E$67)</f>
        <v/>
      </c>
      <c r="D85" s="41">
        <f>IF('Project Plan'!$I$67="","",'Project Plan'!$I$67)</f>
        <v/>
      </c>
      <c r="E85" s="16">
        <f>IF('Project Plan'!$J$67="","",'Project Plan'!$J$67)</f>
        <v/>
      </c>
    </row>
    <row r="86">
      <c r="A86" s="11">
        <f>IF('Project Plan'!$D$68="","",67)</f>
        <v/>
      </c>
      <c r="B86" s="13">
        <f>IF('Project Plan'!$D$68="","",'Project Plan'!$D$68)</f>
        <v/>
      </c>
      <c r="C86" s="13">
        <f>IF('Project Plan'!$E$68="","",'Project Plan'!$E$68)</f>
        <v/>
      </c>
      <c r="D86" s="40">
        <f>IF('Project Plan'!$I$68="","",'Project Plan'!$I$68)</f>
        <v/>
      </c>
      <c r="E86" s="11">
        <f>IF('Project Plan'!$J$68="","",'Project Plan'!$J$68)</f>
        <v/>
      </c>
    </row>
    <row r="87">
      <c r="A87" s="16">
        <f>IF('Project Plan'!$D$69="","",68)</f>
        <v/>
      </c>
      <c r="B87" s="17">
        <f>IF('Project Plan'!$D$69="","",'Project Plan'!$D$69)</f>
        <v/>
      </c>
      <c r="C87" s="17">
        <f>IF('Project Plan'!$E$69="","",'Project Plan'!$E$69)</f>
        <v/>
      </c>
      <c r="D87" s="41">
        <f>IF('Project Plan'!$I$69="","",'Project Plan'!$I$69)</f>
        <v/>
      </c>
      <c r="E87" s="16">
        <f>IF('Project Plan'!$J$69="","",'Project Plan'!$J$69)</f>
        <v/>
      </c>
    </row>
    <row r="88">
      <c r="A88" s="11">
        <f>IF('Project Plan'!$D$70="","",69)</f>
        <v/>
      </c>
      <c r="B88" s="13">
        <f>IF('Project Plan'!$D$70="","",'Project Plan'!$D$70)</f>
        <v/>
      </c>
      <c r="C88" s="13">
        <f>IF('Project Plan'!$E$70="","",'Project Plan'!$E$70)</f>
        <v/>
      </c>
      <c r="D88" s="40">
        <f>IF('Project Plan'!$I$70="","",'Project Plan'!$I$70)</f>
        <v/>
      </c>
      <c r="E88" s="11">
        <f>IF('Project Plan'!$J$70="","",'Project Plan'!$J$70)</f>
        <v/>
      </c>
    </row>
    <row r="89">
      <c r="A89" s="16">
        <f>IF('Project Plan'!$D$71="","",70)</f>
        <v/>
      </c>
      <c r="B89" s="17">
        <f>IF('Project Plan'!$D$71="","",'Project Plan'!$D$71)</f>
        <v/>
      </c>
      <c r="C89" s="17">
        <f>IF('Project Plan'!$E$71="","",'Project Plan'!$E$71)</f>
        <v/>
      </c>
      <c r="D89" s="41">
        <f>IF('Project Plan'!$I$71="","",'Project Plan'!$I$71)</f>
        <v/>
      </c>
      <c r="E89" s="16">
        <f>IF('Project Plan'!$J$71="","",'Project Plan'!$J$71)</f>
        <v/>
      </c>
    </row>
    <row r="90">
      <c r="A90" s="11">
        <f>IF('Project Plan'!$D$72="","",71)</f>
        <v/>
      </c>
      <c r="B90" s="13">
        <f>IF('Project Plan'!$D$72="","",'Project Plan'!$D$72)</f>
        <v/>
      </c>
      <c r="C90" s="13">
        <f>IF('Project Plan'!$E$72="","",'Project Plan'!$E$72)</f>
        <v/>
      </c>
      <c r="D90" s="40">
        <f>IF('Project Plan'!$I$72="","",'Project Plan'!$I$72)</f>
        <v/>
      </c>
      <c r="E90" s="11">
        <f>IF('Project Plan'!$J$72="","",'Project Plan'!$J$72)</f>
        <v/>
      </c>
    </row>
    <row r="91">
      <c r="A91" s="16">
        <f>IF('Project Plan'!$D$73="","",72)</f>
        <v/>
      </c>
      <c r="B91" s="17">
        <f>IF('Project Plan'!$D$73="","",'Project Plan'!$D$73)</f>
        <v/>
      </c>
      <c r="C91" s="17">
        <f>IF('Project Plan'!$E$73="","",'Project Plan'!$E$73)</f>
        <v/>
      </c>
      <c r="D91" s="41">
        <f>IF('Project Plan'!$I$73="","",'Project Plan'!$I$73)</f>
        <v/>
      </c>
      <c r="E91" s="16">
        <f>IF('Project Plan'!$J$73="","",'Project Plan'!$J$73)</f>
        <v/>
      </c>
    </row>
    <row r="92">
      <c r="A92" s="11">
        <f>IF('Project Plan'!$D$74="","",73)</f>
        <v/>
      </c>
      <c r="B92" s="13">
        <f>IF('Project Plan'!$D$74="","",'Project Plan'!$D$74)</f>
        <v/>
      </c>
      <c r="C92" s="13">
        <f>IF('Project Plan'!$E$74="","",'Project Plan'!$E$74)</f>
        <v/>
      </c>
      <c r="D92" s="40">
        <f>IF('Project Plan'!$I$74="","",'Project Plan'!$I$74)</f>
        <v/>
      </c>
      <c r="E92" s="11">
        <f>IF('Project Plan'!$J$74="","",'Project Plan'!$J$74)</f>
        <v/>
      </c>
    </row>
    <row r="93">
      <c r="A93" s="16">
        <f>IF('Project Plan'!$D$75="","",74)</f>
        <v/>
      </c>
      <c r="B93" s="17">
        <f>IF('Project Plan'!$D$75="","",'Project Plan'!$D$75)</f>
        <v/>
      </c>
      <c r="C93" s="17">
        <f>IF('Project Plan'!$E$75="","",'Project Plan'!$E$75)</f>
        <v/>
      </c>
      <c r="D93" s="41">
        <f>IF('Project Plan'!$I$75="","",'Project Plan'!$I$75)</f>
        <v/>
      </c>
      <c r="E93" s="16">
        <f>IF('Project Plan'!$J$75="","",'Project Plan'!$J$75)</f>
        <v/>
      </c>
    </row>
    <row r="94">
      <c r="A94" s="11">
        <f>IF('Project Plan'!$D$76="","",75)</f>
        <v/>
      </c>
      <c r="B94" s="13">
        <f>IF('Project Plan'!$D$76="","",'Project Plan'!$D$76)</f>
        <v/>
      </c>
      <c r="C94" s="13">
        <f>IF('Project Plan'!$E$76="","",'Project Plan'!$E$76)</f>
        <v/>
      </c>
      <c r="D94" s="40">
        <f>IF('Project Plan'!$I$76="","",'Project Plan'!$I$76)</f>
        <v/>
      </c>
      <c r="E94" s="11">
        <f>IF('Project Plan'!$J$76="","",'Project Plan'!$J$76)</f>
        <v/>
      </c>
    </row>
    <row r="95">
      <c r="A95" s="16">
        <f>IF('Project Plan'!$D$77="","",76)</f>
        <v/>
      </c>
      <c r="B95" s="17">
        <f>IF('Project Plan'!$D$77="","",'Project Plan'!$D$77)</f>
        <v/>
      </c>
      <c r="C95" s="17">
        <f>IF('Project Plan'!$E$77="","",'Project Plan'!$E$77)</f>
        <v/>
      </c>
      <c r="D95" s="41">
        <f>IF('Project Plan'!$I$77="","",'Project Plan'!$I$77)</f>
        <v/>
      </c>
      <c r="E95" s="16">
        <f>IF('Project Plan'!$J$77="","",'Project Plan'!$J$77)</f>
        <v/>
      </c>
    </row>
    <row r="96">
      <c r="A96" s="11">
        <f>IF('Project Plan'!$D$78="","",77)</f>
        <v/>
      </c>
      <c r="B96" s="13">
        <f>IF('Project Plan'!$D$78="","",'Project Plan'!$D$78)</f>
        <v/>
      </c>
      <c r="C96" s="13">
        <f>IF('Project Plan'!$E$78="","",'Project Plan'!$E$78)</f>
        <v/>
      </c>
      <c r="D96" s="40">
        <f>IF('Project Plan'!$I$78="","",'Project Plan'!$I$78)</f>
        <v/>
      </c>
      <c r="E96" s="11">
        <f>IF('Project Plan'!$J$78="","",'Project Plan'!$J$78)</f>
        <v/>
      </c>
    </row>
    <row r="97">
      <c r="A97" s="16">
        <f>IF('Project Plan'!$D$79="","",78)</f>
        <v/>
      </c>
      <c r="B97" s="17">
        <f>IF('Project Plan'!$D$79="","",'Project Plan'!$D$79)</f>
        <v/>
      </c>
      <c r="C97" s="17">
        <f>IF('Project Plan'!$E$79="","",'Project Plan'!$E$79)</f>
        <v/>
      </c>
      <c r="D97" s="41">
        <f>IF('Project Plan'!$I$79="","",'Project Plan'!$I$79)</f>
        <v/>
      </c>
      <c r="E97" s="16">
        <f>IF('Project Plan'!$J$79="","",'Project Plan'!$J$79)</f>
        <v/>
      </c>
    </row>
    <row r="98">
      <c r="A98" s="11">
        <f>IF('Project Plan'!$D$80="","",79)</f>
        <v/>
      </c>
      <c r="B98" s="13">
        <f>IF('Project Plan'!$D$80="","",'Project Plan'!$D$80)</f>
        <v/>
      </c>
      <c r="C98" s="13">
        <f>IF('Project Plan'!$E$80="","",'Project Plan'!$E$80)</f>
        <v/>
      </c>
      <c r="D98" s="40">
        <f>IF('Project Plan'!$I$80="","",'Project Plan'!$I$80)</f>
        <v/>
      </c>
      <c r="E98" s="11">
        <f>IF('Project Plan'!$J$80="","",'Project Plan'!$J$80)</f>
        <v/>
      </c>
    </row>
    <row r="99">
      <c r="A99" s="16">
        <f>IF('Project Plan'!$D$81="","",80)</f>
        <v/>
      </c>
      <c r="B99" s="17">
        <f>IF('Project Plan'!$D$81="","",'Project Plan'!$D$81)</f>
        <v/>
      </c>
      <c r="C99" s="17">
        <f>IF('Project Plan'!$E$81="","",'Project Plan'!$E$81)</f>
        <v/>
      </c>
      <c r="D99" s="41">
        <f>IF('Project Plan'!$I$81="","",'Project Plan'!$I$81)</f>
        <v/>
      </c>
      <c r="E99" s="16">
        <f>IF('Project Plan'!$J$81="","",'Project Plan'!$J$81)</f>
        <v/>
      </c>
    </row>
    <row r="100">
      <c r="A100" s="11">
        <f>IF('Project Plan'!$D$82="","",81)</f>
        <v/>
      </c>
      <c r="B100" s="13">
        <f>IF('Project Plan'!$D$82="","",'Project Plan'!$D$82)</f>
        <v/>
      </c>
      <c r="C100" s="13">
        <f>IF('Project Plan'!$E$82="","",'Project Plan'!$E$82)</f>
        <v/>
      </c>
      <c r="D100" s="40">
        <f>IF('Project Plan'!$I$82="","",'Project Plan'!$I$82)</f>
        <v/>
      </c>
      <c r="E100" s="11">
        <f>IF('Project Plan'!$J$82="","",'Project Plan'!$J$82)</f>
        <v/>
      </c>
    </row>
    <row r="101">
      <c r="A101" s="16">
        <f>IF('Project Plan'!$D$83="","",82)</f>
        <v/>
      </c>
      <c r="B101" s="17">
        <f>IF('Project Plan'!$D$83="","",'Project Plan'!$D$83)</f>
        <v/>
      </c>
      <c r="C101" s="17">
        <f>IF('Project Plan'!$E$83="","",'Project Plan'!$E$83)</f>
        <v/>
      </c>
      <c r="D101" s="41">
        <f>IF('Project Plan'!$I$83="","",'Project Plan'!$I$83)</f>
        <v/>
      </c>
      <c r="E101" s="16">
        <f>IF('Project Plan'!$J$83="","",'Project Plan'!$J$83)</f>
        <v/>
      </c>
    </row>
    <row r="102">
      <c r="A102" s="11">
        <f>IF('Project Plan'!$D$84="","",83)</f>
        <v/>
      </c>
      <c r="B102" s="13">
        <f>IF('Project Plan'!$D$84="","",'Project Plan'!$D$84)</f>
        <v/>
      </c>
      <c r="C102" s="13">
        <f>IF('Project Plan'!$E$84="","",'Project Plan'!$E$84)</f>
        <v/>
      </c>
      <c r="D102" s="40">
        <f>IF('Project Plan'!$I$84="","",'Project Plan'!$I$84)</f>
        <v/>
      </c>
      <c r="E102" s="11">
        <f>IF('Project Plan'!$J$84="","",'Project Plan'!$J$84)</f>
        <v/>
      </c>
    </row>
    <row r="103">
      <c r="A103" s="16">
        <f>IF('Project Plan'!$D$85="","",84)</f>
        <v/>
      </c>
      <c r="B103" s="17">
        <f>IF('Project Plan'!$D$85="","",'Project Plan'!$D$85)</f>
        <v/>
      </c>
      <c r="C103" s="17">
        <f>IF('Project Plan'!$E$85="","",'Project Plan'!$E$85)</f>
        <v/>
      </c>
      <c r="D103" s="41">
        <f>IF('Project Plan'!$I$85="","",'Project Plan'!$I$85)</f>
        <v/>
      </c>
      <c r="E103" s="16">
        <f>IF('Project Plan'!$J$85="","",'Project Plan'!$J$85)</f>
        <v/>
      </c>
    </row>
    <row r="104">
      <c r="A104" s="11">
        <f>IF('Project Plan'!$D$86="","",85)</f>
        <v/>
      </c>
      <c r="B104" s="13">
        <f>IF('Project Plan'!$D$86="","",'Project Plan'!$D$86)</f>
        <v/>
      </c>
      <c r="C104" s="13">
        <f>IF('Project Plan'!$E$86="","",'Project Plan'!$E$86)</f>
        <v/>
      </c>
      <c r="D104" s="40">
        <f>IF('Project Plan'!$I$86="","",'Project Plan'!$I$86)</f>
        <v/>
      </c>
      <c r="E104" s="11">
        <f>IF('Project Plan'!$J$86="","",'Project Plan'!$J$86)</f>
        <v/>
      </c>
    </row>
    <row r="105">
      <c r="A105" s="16">
        <f>IF('Project Plan'!$D$87="","",86)</f>
        <v/>
      </c>
      <c r="B105" s="17">
        <f>IF('Project Plan'!$D$87="","",'Project Plan'!$D$87)</f>
        <v/>
      </c>
      <c r="C105" s="17">
        <f>IF('Project Plan'!$E$87="","",'Project Plan'!$E$87)</f>
        <v/>
      </c>
      <c r="D105" s="41">
        <f>IF('Project Plan'!$I$87="","",'Project Plan'!$I$87)</f>
        <v/>
      </c>
      <c r="E105" s="16">
        <f>IF('Project Plan'!$J$87="","",'Project Plan'!$J$87)</f>
        <v/>
      </c>
    </row>
    <row r="106">
      <c r="A106" s="11">
        <f>IF('Project Plan'!$D$88="","",87)</f>
        <v/>
      </c>
      <c r="B106" s="13">
        <f>IF('Project Plan'!$D$88="","",'Project Plan'!$D$88)</f>
        <v/>
      </c>
      <c r="C106" s="13">
        <f>IF('Project Plan'!$E$88="","",'Project Plan'!$E$88)</f>
        <v/>
      </c>
      <c r="D106" s="40">
        <f>IF('Project Plan'!$I$88="","",'Project Plan'!$I$88)</f>
        <v/>
      </c>
      <c r="E106" s="11">
        <f>IF('Project Plan'!$J$88="","",'Project Plan'!$J$88)</f>
        <v/>
      </c>
    </row>
    <row r="107">
      <c r="A107" s="16">
        <f>IF('Project Plan'!$D$89="","",88)</f>
        <v/>
      </c>
      <c r="B107" s="17">
        <f>IF('Project Plan'!$D$89="","",'Project Plan'!$D$89)</f>
        <v/>
      </c>
      <c r="C107" s="17">
        <f>IF('Project Plan'!$E$89="","",'Project Plan'!$E$89)</f>
        <v/>
      </c>
      <c r="D107" s="41">
        <f>IF('Project Plan'!$I$89="","",'Project Plan'!$I$89)</f>
        <v/>
      </c>
      <c r="E107" s="16">
        <f>IF('Project Plan'!$J$89="","",'Project Plan'!$J$89)</f>
        <v/>
      </c>
    </row>
    <row r="108">
      <c r="A108" s="11">
        <f>IF('Project Plan'!$D$90="","",89)</f>
        <v/>
      </c>
      <c r="B108" s="13">
        <f>IF('Project Plan'!$D$90="","",'Project Plan'!$D$90)</f>
        <v/>
      </c>
      <c r="C108" s="13">
        <f>IF('Project Plan'!$E$90="","",'Project Plan'!$E$90)</f>
        <v/>
      </c>
      <c r="D108" s="40">
        <f>IF('Project Plan'!$I$90="","",'Project Plan'!$I$90)</f>
        <v/>
      </c>
      <c r="E108" s="11">
        <f>IF('Project Plan'!$J$90="","",'Project Plan'!$J$90)</f>
        <v/>
      </c>
    </row>
    <row r="109">
      <c r="A109" s="16">
        <f>IF('Project Plan'!$D$91="","",90)</f>
        <v/>
      </c>
      <c r="B109" s="17">
        <f>IF('Project Plan'!$D$91="","",'Project Plan'!$D$91)</f>
        <v/>
      </c>
      <c r="C109" s="17">
        <f>IF('Project Plan'!$E$91="","",'Project Plan'!$E$91)</f>
        <v/>
      </c>
      <c r="D109" s="41">
        <f>IF('Project Plan'!$I$91="","",'Project Plan'!$I$91)</f>
        <v/>
      </c>
      <c r="E109" s="16">
        <f>IF('Project Plan'!$J$91="","",'Project Plan'!$J$91)</f>
        <v/>
      </c>
    </row>
    <row r="110">
      <c r="A110" s="11">
        <f>IF('Project Plan'!$D$92="","",91)</f>
        <v/>
      </c>
      <c r="B110" s="13">
        <f>IF('Project Plan'!$D$92="","",'Project Plan'!$D$92)</f>
        <v/>
      </c>
      <c r="C110" s="13">
        <f>IF('Project Plan'!$E$92="","",'Project Plan'!$E$92)</f>
        <v/>
      </c>
      <c r="D110" s="40">
        <f>IF('Project Plan'!$I$92="","",'Project Plan'!$I$92)</f>
        <v/>
      </c>
      <c r="E110" s="11">
        <f>IF('Project Plan'!$J$92="","",'Project Plan'!$J$92)</f>
        <v/>
      </c>
    </row>
    <row r="111">
      <c r="A111" s="16">
        <f>IF('Project Plan'!$D$93="","",92)</f>
        <v/>
      </c>
      <c r="B111" s="17">
        <f>IF('Project Plan'!$D$93="","",'Project Plan'!$D$93)</f>
        <v/>
      </c>
      <c r="C111" s="17">
        <f>IF('Project Plan'!$E$93="","",'Project Plan'!$E$93)</f>
        <v/>
      </c>
      <c r="D111" s="41">
        <f>IF('Project Plan'!$I$93="","",'Project Plan'!$I$93)</f>
        <v/>
      </c>
      <c r="E111" s="16">
        <f>IF('Project Plan'!$J$93="","",'Project Plan'!$J$93)</f>
        <v/>
      </c>
    </row>
    <row r="112">
      <c r="A112" s="11">
        <f>IF('Project Plan'!$D$94="","",93)</f>
        <v/>
      </c>
      <c r="B112" s="13">
        <f>IF('Project Plan'!$D$94="","",'Project Plan'!$D$94)</f>
        <v/>
      </c>
      <c r="C112" s="13">
        <f>IF('Project Plan'!$E$94="","",'Project Plan'!$E$94)</f>
        <v/>
      </c>
      <c r="D112" s="40">
        <f>IF('Project Plan'!$I$94="","",'Project Plan'!$I$94)</f>
        <v/>
      </c>
      <c r="E112" s="11">
        <f>IF('Project Plan'!$J$94="","",'Project Plan'!$J$94)</f>
        <v/>
      </c>
    </row>
    <row r="113">
      <c r="A113" s="16">
        <f>IF('Project Plan'!$D$95="","",94)</f>
        <v/>
      </c>
      <c r="B113" s="17">
        <f>IF('Project Plan'!$D$95="","",'Project Plan'!$D$95)</f>
        <v/>
      </c>
      <c r="C113" s="17">
        <f>IF('Project Plan'!$E$95="","",'Project Plan'!$E$95)</f>
        <v/>
      </c>
      <c r="D113" s="41">
        <f>IF('Project Plan'!$I$95="","",'Project Plan'!$I$95)</f>
        <v/>
      </c>
      <c r="E113" s="16">
        <f>IF('Project Plan'!$J$95="","",'Project Plan'!$J$95)</f>
        <v/>
      </c>
    </row>
    <row r="114">
      <c r="A114" s="11">
        <f>IF('Project Plan'!$D$96="","",95)</f>
        <v/>
      </c>
      <c r="B114" s="13">
        <f>IF('Project Plan'!$D$96="","",'Project Plan'!$D$96)</f>
        <v/>
      </c>
      <c r="C114" s="13">
        <f>IF('Project Plan'!$E$96="","",'Project Plan'!$E$96)</f>
        <v/>
      </c>
      <c r="D114" s="40">
        <f>IF('Project Plan'!$I$96="","",'Project Plan'!$I$96)</f>
        <v/>
      </c>
      <c r="E114" s="11">
        <f>IF('Project Plan'!$J$96="","",'Project Plan'!$J$96)</f>
        <v/>
      </c>
    </row>
    <row r="115">
      <c r="A115" s="16">
        <f>IF('Project Plan'!$D$97="","",96)</f>
        <v/>
      </c>
      <c r="B115" s="17">
        <f>IF('Project Plan'!$D$97="","",'Project Plan'!$D$97)</f>
        <v/>
      </c>
      <c r="C115" s="17">
        <f>IF('Project Plan'!$E$97="","",'Project Plan'!$E$97)</f>
        <v/>
      </c>
      <c r="D115" s="41">
        <f>IF('Project Plan'!$I$97="","",'Project Plan'!$I$97)</f>
        <v/>
      </c>
      <c r="E115" s="16">
        <f>IF('Project Plan'!$J$97="","",'Project Plan'!$J$97)</f>
        <v/>
      </c>
    </row>
    <row r="116">
      <c r="A116" s="11">
        <f>IF('Project Plan'!$D$98="","",97)</f>
        <v/>
      </c>
      <c r="B116" s="13">
        <f>IF('Project Plan'!$D$98="","",'Project Plan'!$D$98)</f>
        <v/>
      </c>
      <c r="C116" s="13">
        <f>IF('Project Plan'!$E$98="","",'Project Plan'!$E$98)</f>
        <v/>
      </c>
      <c r="D116" s="40">
        <f>IF('Project Plan'!$I$98="","",'Project Plan'!$I$98)</f>
        <v/>
      </c>
      <c r="E116" s="11">
        <f>IF('Project Plan'!$J$98="","",'Project Plan'!$J$98)</f>
        <v/>
      </c>
    </row>
    <row r="117">
      <c r="A117" s="16">
        <f>IF('Project Plan'!$D$99="","",98)</f>
        <v/>
      </c>
      <c r="B117" s="17">
        <f>IF('Project Plan'!$D$99="","",'Project Plan'!$D$99)</f>
        <v/>
      </c>
      <c r="C117" s="17">
        <f>IF('Project Plan'!$E$99="","",'Project Plan'!$E$99)</f>
        <v/>
      </c>
      <c r="D117" s="41">
        <f>IF('Project Plan'!$I$99="","",'Project Plan'!$I$99)</f>
        <v/>
      </c>
      <c r="E117" s="16">
        <f>IF('Project Plan'!$J$99="","",'Project Plan'!$J$99)</f>
        <v/>
      </c>
    </row>
    <row r="118">
      <c r="A118" s="11">
        <f>IF('Project Plan'!$D$100="","",99)</f>
        <v/>
      </c>
      <c r="B118" s="13">
        <f>IF('Project Plan'!$D$100="","",'Project Plan'!$D$100)</f>
        <v/>
      </c>
      <c r="C118" s="13">
        <f>IF('Project Plan'!$E$100="","",'Project Plan'!$E$100)</f>
        <v/>
      </c>
      <c r="D118" s="40">
        <f>IF('Project Plan'!$I$100="","",'Project Plan'!$I$100)</f>
        <v/>
      </c>
      <c r="E118" s="11">
        <f>IF('Project Plan'!$J$100="","",'Project Plan'!$J$100)</f>
        <v/>
      </c>
    </row>
    <row r="119">
      <c r="A119" s="16">
        <f>IF('Project Plan'!$D$101="","",100)</f>
        <v/>
      </c>
      <c r="B119" s="17">
        <f>IF('Project Plan'!$D$101="","",'Project Plan'!$D$101)</f>
        <v/>
      </c>
      <c r="C119" s="17">
        <f>IF('Project Plan'!$E$101="","",'Project Plan'!$E$101)</f>
        <v/>
      </c>
      <c r="D119" s="41">
        <f>IF('Project Plan'!$I$101="","",'Project Plan'!$I$101)</f>
        <v/>
      </c>
      <c r="E119" s="16">
        <f>IF('Project Plan'!$J$101="","",'Project Plan'!$J$101)</f>
        <v/>
      </c>
    </row>
  </sheetData>
  <mergeCells count="1">
    <mergeCell ref="A1:H1"/>
  </mergeCells>
  <conditionalFormatting sqref="B4:B11">
    <cfRule type="expression" priority="1" dxfId="1">
      <formula>$B4&lt;0</formula>
    </cfRule>
  </conditionalFormatting>
  <conditionalFormatting sqref="D4:D7">
    <cfRule type="expression" priority="2" dxfId="0">
      <formula>$D4="Complete"</formula>
    </cfRule>
  </conditionalFormatting>
  <conditionalFormatting sqref="E20:E119">
    <cfRule type="expression" priority="3" dxfId="0">
      <formula>$E20="Complete"</formula>
    </cfRule>
    <cfRule type="expression" priority="4" dxfId="2">
      <formula>$E20="In Progress"</formula>
    </cfRule>
    <cfRule type="expression" priority="5" dxfId="1">
      <formula>$E20="On Hold"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8" t="inlineStr">
        <is>
          <t>Project Plan With Milestones Template Guide</t>
        </is>
      </c>
      <c r="B1" s="36" t="n"/>
      <c r="C1" s="36" t="n"/>
      <c r="D1" s="36" t="n"/>
      <c r="E1" s="36" t="n"/>
      <c r="F1" s="37" t="n"/>
    </row>
    <row r="2"/>
    <row r="3">
      <c r="A3" s="2" t="inlineStr">
        <is>
          <t>Guide Topic</t>
        </is>
      </c>
      <c r="B3" s="2" t="inlineStr">
        <is>
          <t>How to Use This Workbook</t>
        </is>
      </c>
    </row>
    <row r="4" ht="38" customHeight="1">
      <c r="A4" s="29" t="inlineStr">
        <is>
          <t>Project Plan</t>
        </is>
      </c>
      <c r="B4" s="29" t="inlineStr">
        <is>
          <t>Enter one task per row on the Project Plan sheet. Add new tasks in the prepared rows below the sample tasks and keep each Task ID unique.</t>
        </is>
      </c>
    </row>
    <row r="5" ht="38" customHeight="1">
      <c r="A5" s="30" t="inlineStr">
        <is>
          <t>Task Details</t>
        </is>
      </c>
      <c r="B5" s="30" t="inlineStr">
        <is>
          <t>Update Task Name, Project Phase, Milestone, Owner, Department, City, Start Date, Due Date, and Notes as the project changes.</t>
        </is>
      </c>
    </row>
    <row r="6" ht="38" customHeight="1">
      <c r="A6" s="29" t="inlineStr">
        <is>
          <t>Status and Priority</t>
        </is>
      </c>
      <c r="B6" s="29" t="inlineStr">
        <is>
          <t>Use the Status dropdown to select Not Started, In Progress, Complete, or On Hold. Use the Priority dropdown to identify High, Medium, or Low priority work.</t>
        </is>
      </c>
    </row>
    <row r="7" ht="38" customHeight="1">
      <c r="A7" s="30" t="inlineStr">
        <is>
          <t>Completion %</t>
        </is>
      </c>
      <c r="B7" s="30" t="inlineStr">
        <is>
          <t>Enter Completion % as a percentage from 0% to 100%. The On Track? result uses the completion percentage together with the due date.</t>
        </is>
      </c>
    </row>
    <row r="8" ht="38" customHeight="1">
      <c r="A8" s="29" t="inlineStr">
        <is>
          <t>Milestones</t>
        </is>
      </c>
      <c r="B8" s="29" t="inlineStr">
        <is>
          <t>Milestone names and due dates feed the Dashboard timeline. The Lookup Phase helper uses a milestone reference lookup to confirm the expected project phase.</t>
        </is>
      </c>
    </row>
    <row r="9" ht="38" customHeight="1">
      <c r="A9" s="30" t="inlineStr">
        <is>
          <t>Budget Tracking</t>
        </is>
      </c>
      <c r="B9" s="30" t="inlineStr">
        <is>
          <t>Budget is the planned amount. Actual Cost is the amount spent. Variance is calculated as Actual Cost minus Budget, so a negative value indicates spending below budget.</t>
        </is>
      </c>
    </row>
    <row r="10" ht="38" customHeight="1">
      <c r="A10" s="29" t="inlineStr">
        <is>
          <t>Project Health</t>
        </is>
      </c>
      <c r="B10" s="29" t="inlineStr">
        <is>
          <t>Complete means the task is finished. On Track means the task is at least 75% complete and not overdue. Monitor means the task needs attention. At Risk means the due date has passed before completion.</t>
        </is>
      </c>
    </row>
    <row r="11" ht="38" customHeight="1">
      <c r="A11" s="30" t="inlineStr">
        <is>
          <t>Days Remaining</t>
        </is>
      </c>
      <c r="B11" s="30" t="inlineStr">
        <is>
          <t>Days Remaining updates automatically with TODAY(). Completed tasks show zero days remaining.</t>
        </is>
      </c>
    </row>
    <row r="12" ht="38" customHeight="1">
      <c r="A12" s="29" t="inlineStr">
        <is>
          <t>Dashboard</t>
        </is>
      </c>
      <c r="B12" s="29" t="inlineStr">
        <is>
          <t>Use the Dashboard for project KPIs, status counts, phase-level budget comparisons, and the milestone due-date trend.</t>
        </is>
      </c>
    </row>
    <row r="13" ht="38" customHeight="1">
      <c r="A13" s="30" t="inlineStr">
        <is>
          <t>Formula Cells</t>
        </is>
      </c>
      <c r="B13" s="30" t="inlineStr">
        <is>
          <t>Pale yellow cells are intended for editing. Formula-driven fields such as Variance, Days Remaining, On Track?, KPI values, and dashboard summaries update automatically.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2026-09-08T17:44:36Z</dcterms:created>
  <dcterms:modified xmlns:dcterms="http://purl.org/dc/terms/" xmlns:xsi="http://www.w3.org/2001/XMLSchema-instance" xsi:type="dcterms:W3CDTF">2026-09-08T17:44:36Z</dcterms:modified>
</cp:coreProperties>
</file>