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udget Detail" sheetId="1" state="visible" r:id="rId1"/>
    <sheet xmlns:r="http://schemas.openxmlformats.org/officeDocument/2006/relationships" name="Budget Summary" sheetId="2" state="visible" r:id="rId2"/>
    <sheet xmlns:r="http://schemas.openxmlformats.org/officeDocument/2006/relationships" name="Dashboard" sheetId="3" state="visible" r:id="rId3"/>
    <sheet xmlns:r="http://schemas.openxmlformats.org/officeDocument/2006/relationships" name="Instructions" sheetId="4" state="visible" r:id="rId4"/>
  </sheets>
  <definedNames/>
  <calcPr calcId="124519" fullCalcOnLoad="1"/>
</workbook>
</file>

<file path=xl/styles.xml><?xml version="1.0" encoding="utf-8"?>
<styleSheet xmlns="http://schemas.openxmlformats.org/spreadsheetml/2006/main">
  <numFmts count="3">
    <numFmt numFmtId="164" formatCode="&quot;$&quot;#,##0.00"/>
    <numFmt numFmtId="165" formatCode="0.0%"/>
    <numFmt numFmtId="166" formatCode="MM/DD/YYYY"/>
  </numFmts>
  <fonts count="6">
    <font>
      <name val="Calibri"/>
      <family val="2"/>
      <color theme="1"/>
      <sz val="11"/>
      <scheme val="minor"/>
    </font>
    <font>
      <b val="1"/>
      <color rgb="00FFFFFF"/>
      <sz val="11"/>
    </font>
    <font>
      <color rgb="001F2937"/>
      <sz val="10"/>
    </font>
    <font>
      <b val="1"/>
      <color rgb="000E3A5B"/>
      <sz val="14"/>
    </font>
    <font>
      <b val="1"/>
      <color rgb="00FFFFFF"/>
      <sz val="10"/>
    </font>
    <font>
      <b val="1"/>
      <color rgb="000E3A5B"/>
    </font>
  </fonts>
  <fills count="8">
    <fill>
      <patternFill/>
    </fill>
    <fill>
      <patternFill patternType="gray125"/>
    </fill>
    <fill>
      <patternFill patternType="solid">
        <fgColor rgb="000E3A5B"/>
      </patternFill>
    </fill>
    <fill>
      <patternFill patternType="solid">
        <fgColor rgb="00EAF1F6"/>
      </patternFill>
    </fill>
    <fill>
      <patternFill patternType="solid">
        <fgColor rgb="00FFFBEB"/>
      </patternFill>
    </fill>
    <fill>
      <patternFill patternType="solid">
        <fgColor rgb="00FFFFFF"/>
      </patternFill>
    </fill>
    <fill>
      <patternFill patternType="solid">
        <fgColor rgb="001A5680"/>
      </patternFill>
    </fill>
    <fill>
      <patternFill patternType="solid">
        <fgColor rgb="00F4A62A"/>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33">
    <xf numFmtId="0" fontId="0" fillId="0" borderId="0" pivotButton="0" quotePrefix="0" xfId="0"/>
    <xf numFmtId="0" fontId="1" fillId="2" borderId="1" applyAlignment="1" pivotButton="0" quotePrefix="0" xfId="0">
      <alignment horizontal="center" vertical="center"/>
    </xf>
    <xf numFmtId="0" fontId="2" fillId="3" borderId="1" pivotButton="0" quotePrefix="0" xfId="0"/>
    <xf numFmtId="164" fontId="2" fillId="4" borderId="1" pivotButton="0" quotePrefix="0" xfId="0"/>
    <xf numFmtId="164" fontId="2" fillId="3" borderId="1" pivotButton="0" quotePrefix="0" xfId="0"/>
    <xf numFmtId="165" fontId="2" fillId="3" borderId="1" pivotButton="0" quotePrefix="0" xfId="0"/>
    <xf numFmtId="166" fontId="2" fillId="3" borderId="1" pivotButton="0" quotePrefix="0" xfId="0"/>
    <xf numFmtId="0" fontId="2" fillId="5" borderId="1" pivotButton="0" quotePrefix="0" xfId="0"/>
    <xf numFmtId="164" fontId="2" fillId="5" borderId="1" pivotButton="0" quotePrefix="0" xfId="0"/>
    <xf numFmtId="165" fontId="2" fillId="5" borderId="1" pivotButton="0" quotePrefix="0" xfId="0"/>
    <xf numFmtId="166" fontId="2" fillId="5" borderId="1" pivotButton="0" quotePrefix="0" xfId="0"/>
    <xf numFmtId="0" fontId="3" fillId="0" borderId="0" applyAlignment="1" pivotButton="0" quotePrefix="0" xfId="0">
      <alignment horizontal="left" vertical="center"/>
    </xf>
    <xf numFmtId="0" fontId="4" fillId="6" borderId="1" applyAlignment="1" pivotButton="0" quotePrefix="0" xfId="0">
      <alignment horizontal="center" vertical="center"/>
    </xf>
    <xf numFmtId="164" fontId="5" fillId="7" borderId="1" applyAlignment="1" pivotButton="0" quotePrefix="0" xfId="0">
      <alignment horizontal="center" vertical="center"/>
    </xf>
    <xf numFmtId="165" fontId="5" fillId="7" borderId="1" applyAlignment="1" pivotButton="0" quotePrefix="0" xfId="0">
      <alignment horizontal="center" vertical="center"/>
    </xf>
    <xf numFmtId="0" fontId="5" fillId="7" borderId="1" applyAlignment="1" pivotButton="0" quotePrefix="0" xfId="0">
      <alignment horizontal="center" vertical="center"/>
    </xf>
    <xf numFmtId="0" fontId="5" fillId="7" borderId="1" pivotButton="0" quotePrefix="0" xfId="0"/>
    <xf numFmtId="164" fontId="5" fillId="7" borderId="1" pivotButton="0" quotePrefix="0" xfId="0"/>
    <xf numFmtId="165" fontId="5" fillId="7" borderId="1" pivotButton="0" quotePrefix="0" xfId="0"/>
    <xf numFmtId="0" fontId="4" fillId="6" borderId="0" applyAlignment="1" pivotButton="0" quotePrefix="0" xfId="0">
      <alignment horizontal="center" vertical="center"/>
    </xf>
    <xf numFmtId="0" fontId="4" fillId="6" borderId="1" applyAlignment="1" pivotButton="0" quotePrefix="0" xfId="0">
      <alignment horizontal="left" vertical="center" wrapText="1"/>
    </xf>
    <xf numFmtId="0" fontId="2" fillId="0" borderId="1" applyAlignment="1" pivotButton="0" quotePrefix="0" xfId="0">
      <alignment horizontal="left" vertical="center" wrapText="1"/>
    </xf>
    <xf numFmtId="164" fontId="2" fillId="4" borderId="1" pivotButton="0" quotePrefix="0" xfId="0"/>
    <xf numFmtId="164" fontId="2" fillId="3" borderId="1" pivotButton="0" quotePrefix="0" xfId="0"/>
    <xf numFmtId="165" fontId="2" fillId="3" borderId="1" pivotButton="0" quotePrefix="0" xfId="0"/>
    <xf numFmtId="166" fontId="2" fillId="3" borderId="1" pivotButton="0" quotePrefix="0" xfId="0"/>
    <xf numFmtId="164" fontId="2" fillId="5" borderId="1" pivotButton="0" quotePrefix="0" xfId="0"/>
    <xf numFmtId="165" fontId="2" fillId="5" borderId="1" pivotButton="0" quotePrefix="0" xfId="0"/>
    <xf numFmtId="166" fontId="2" fillId="5" borderId="1" pivotButton="0" quotePrefix="0" xfId="0"/>
    <xf numFmtId="164" fontId="5" fillId="7" borderId="1" applyAlignment="1" pivotButton="0" quotePrefix="0" xfId="0">
      <alignment horizontal="center" vertical="center"/>
    </xf>
    <xf numFmtId="165" fontId="5" fillId="7" borderId="1" applyAlignment="1" pivotButton="0" quotePrefix="0" xfId="0">
      <alignment horizontal="center" vertical="center"/>
    </xf>
    <xf numFmtId="164" fontId="5" fillId="7" borderId="1" pivotButton="0" quotePrefix="0" xfId="0"/>
    <xf numFmtId="165" fontId="5" fillId="7" borderId="1" pivotButton="0" quotePrefix="0" xfId="0"/>
  </cellXfs>
  <cellStyles count="1">
    <cellStyle name="Normal" xfId="0" builtinId="0" hidden="0"/>
  </cellStyles>
  <dxfs count="3">
    <dxf>
      <font>
        <b val="1"/>
        <color rgb="0016A34A"/>
      </font>
      <fill>
        <patternFill patternType="solid">
          <fgColor rgb="00D1FAE5"/>
        </patternFill>
      </fill>
    </dxf>
    <dxf>
      <font>
        <b val="1"/>
        <color rgb="00DC2626"/>
      </font>
      <fill>
        <patternFill patternType="solid">
          <fgColor rgb="00FEE2E2"/>
        </patternFill>
      </fill>
    </dxf>
    <dxf>
      <font>
        <b val="1"/>
        <color rgb="00F4A62A"/>
      </font>
      <fill>
        <patternFill patternType="solid">
          <fgColor rgb="00FFFB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Budgeted vs Actual by Category</a:t>
            </a:r>
          </a:p>
        </rich>
      </tx>
    </title>
    <plotArea>
      <barChart>
        <barDir val="col"/>
        <grouping val="clustered"/>
        <ser>
          <idx val="0"/>
          <order val="0"/>
          <tx>
            <strRef>
              <f>'Budget Summary'!B6</f>
            </strRef>
          </tx>
          <spPr>
            <a:solidFill xmlns:a="http://schemas.openxmlformats.org/drawingml/2006/main">
              <a:srgbClr val="0E3A5B"/>
            </a:solidFill>
            <a:ln xmlns:a="http://schemas.openxmlformats.org/drawingml/2006/main">
              <a:prstDash val="solid"/>
            </a:ln>
          </spPr>
          <cat>
            <numRef>
              <f>'Budget Summary'!$A$7:$A$16</f>
            </numRef>
          </cat>
          <val>
            <numRef>
              <f>'Budget Summary'!$B$7:$B$16</f>
            </numRef>
          </val>
        </ser>
        <ser>
          <idx val="1"/>
          <order val="1"/>
          <tx>
            <strRef>
              <f>'Budget Summary'!C6</f>
            </strRef>
          </tx>
          <spPr>
            <a:solidFill xmlns:a="http://schemas.openxmlformats.org/drawingml/2006/main">
              <a:srgbClr val="F4A62A"/>
            </a:solidFill>
            <a:ln xmlns:a="http://schemas.openxmlformats.org/drawingml/2006/main">
              <a:prstDash val="solid"/>
            </a:ln>
          </spPr>
          <cat>
            <numRef>
              <f>'Budget Summary'!$A$7:$A$16</f>
            </numRef>
          </cat>
          <val>
            <numRef>
              <f>'Budget Summary'!$C$7:$C$16</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Category</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Amount ($)</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Budget Share by Category</a:t>
            </a:r>
          </a:p>
        </rich>
      </tx>
    </title>
    <plotArea>
      <pieChart>
        <varyColors val="1"/>
        <ser>
          <idx val="0"/>
          <order val="0"/>
          <tx>
            <strRef>
              <f>'Budget Summary'!B6</f>
            </strRef>
          </tx>
          <spPr>
            <a:ln xmlns:a="http://schemas.openxmlformats.org/drawingml/2006/main">
              <a:prstDash val="solid"/>
            </a:ln>
          </spPr>
          <cat>
            <numRef>
              <f>'Budget Summary'!$A$7:$A$16</f>
            </numRef>
          </cat>
          <val>
            <numRef>
              <f>'Budget Summary'!$B$7:$B$16</f>
            </numRef>
          </val>
        </ser>
        <firstSliceAng val="0"/>
      </pieChart>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Budget vs Actual by Category</a:t>
            </a:r>
          </a:p>
        </rich>
      </tx>
    </title>
    <plotArea>
      <barChart>
        <barDir val="col"/>
        <grouping val="clustered"/>
        <ser>
          <idx val="0"/>
          <order val="0"/>
          <tx>
            <strRef>
              <f>'Budget Summary'!B6</f>
            </strRef>
          </tx>
          <spPr>
            <a:solidFill xmlns:a="http://schemas.openxmlformats.org/drawingml/2006/main">
              <a:srgbClr val="0E3A5B"/>
            </a:solidFill>
            <a:ln xmlns:a="http://schemas.openxmlformats.org/drawingml/2006/main">
              <a:prstDash val="solid"/>
            </a:ln>
          </spPr>
          <cat>
            <numRef>
              <f>'Budget Summary'!$A$7:$A$16</f>
            </numRef>
          </cat>
          <val>
            <numRef>
              <f>'Budget Summary'!$B$7:$B$16</f>
            </numRef>
          </val>
        </ser>
        <ser>
          <idx val="1"/>
          <order val="1"/>
          <tx>
            <strRef>
              <f>'Budget Summary'!C6</f>
            </strRef>
          </tx>
          <spPr>
            <a:solidFill xmlns:a="http://schemas.openxmlformats.org/drawingml/2006/main">
              <a:srgbClr val="F4A62A"/>
            </a:solidFill>
            <a:ln xmlns:a="http://schemas.openxmlformats.org/drawingml/2006/main">
              <a:prstDash val="solid"/>
            </a:ln>
          </spPr>
          <cat>
            <numRef>
              <f>'Budget Summary'!$A$7:$A$16</f>
            </numRef>
          </cat>
          <val>
            <numRef>
              <f>'Budget Summary'!$C$7:$C$16</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Category</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Amount ($)</a:t>
                </a:r>
              </a:p>
            </rich>
          </tx>
        </title>
        <majorTickMark val="none"/>
        <minorTickMark val="none"/>
        <crossAx val="10"/>
      </valAx>
    </plotArea>
    <legend>
      <legendPos val="r"/>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Cumulative Planned vs Actual Spend</a:t>
            </a:r>
          </a:p>
        </rich>
      </tx>
    </title>
    <plotArea>
      <lineChart>
        <grouping val="standard"/>
        <ser>
          <idx val="0"/>
          <order val="0"/>
          <tx>
            <strRef>
              <f>'Dashboard'!B15</f>
            </strRef>
          </tx>
          <spPr>
            <a:ln xmlns:a="http://schemas.openxmlformats.org/drawingml/2006/main">
              <a:solidFill>
                <a:srgbClr val="0E3A5B"/>
              </a:solidFill>
              <a:prstDash val="solid"/>
            </a:ln>
          </spPr>
          <marker>
            <symbol val="none"/>
            <spPr>
              <a:ln xmlns:a="http://schemas.openxmlformats.org/drawingml/2006/main">
                <a:prstDash val="solid"/>
              </a:ln>
            </spPr>
          </marker>
          <cat>
            <numRef>
              <f>'Dashboard'!$A$16:$A$25</f>
            </numRef>
          </cat>
          <val>
            <numRef>
              <f>'Dashboard'!$B$16:$B$25</f>
            </numRef>
          </val>
        </ser>
        <ser>
          <idx val="1"/>
          <order val="1"/>
          <tx>
            <strRef>
              <f>'Dashboard'!C15</f>
            </strRef>
          </tx>
          <spPr>
            <a:ln xmlns:a="http://schemas.openxmlformats.org/drawingml/2006/main">
              <a:solidFill>
                <a:srgbClr val="F4A62A"/>
              </a:solidFill>
              <a:prstDash val="solid"/>
            </a:ln>
          </spPr>
          <marker>
            <symbol val="none"/>
            <spPr>
              <a:ln xmlns:a="http://schemas.openxmlformats.org/drawingml/2006/main">
                <a:prstDash val="solid"/>
              </a:ln>
            </spPr>
          </marker>
          <cat>
            <numRef>
              <f>'Dashboard'!$A$16:$A$25</f>
            </numRef>
          </cat>
          <val>
            <numRef>
              <f>'Dashboard'!$C$16:$C$25</f>
            </numRef>
          </val>
        </ser>
        <axId val="10"/>
        <axId val="100"/>
      </lineChart>
      <catAx>
        <axId val="10"/>
        <scaling>
          <orientation val="minMax"/>
        </scaling>
        <axPos val="l"/>
        <title>
          <tx>
            <rich>
              <a:bodyPr xmlns:a="http://schemas.openxmlformats.org/drawingml/2006/main"/>
              <a:p xmlns:a="http://schemas.openxmlformats.org/drawingml/2006/main">
                <a:pPr>
                  <a:defRPr/>
                </a:pPr>
                <a:r>
                  <a:t>Line Item</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Cumulative Amount ($)</a:t>
                </a:r>
              </a:p>
            </rich>
          </tx>
        </title>
        <majorTickMark val="none"/>
        <minorTickMark val="none"/>
        <crossAx val="10"/>
      </valAx>
    </plotArea>
    <legend>
      <legendPos val="r"/>
    </legend>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a:pPr>
            <a:r>
              <a:t>Share of Budget by Category</a:t>
            </a:r>
          </a:p>
        </rich>
      </tx>
    </title>
    <plotArea>
      <pieChart>
        <varyColors val="1"/>
        <ser>
          <idx val="0"/>
          <order val="0"/>
          <tx>
            <strRef>
              <f>'Budget Summary'!B6</f>
            </strRef>
          </tx>
          <spPr>
            <a:ln xmlns:a="http://schemas.openxmlformats.org/drawingml/2006/main">
              <a:prstDash val="solid"/>
            </a:ln>
          </spPr>
          <cat>
            <numRef>
              <f>'Budget Summary'!$A$7:$A$16</f>
            </numRef>
          </cat>
          <val>
            <numRef>
              <f>'Budget Summary'!$B$7:$B$16</f>
            </numRef>
          </val>
        </ser>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_rels/drawing2.xml.rels><Relationships xmlns="http://schemas.openxmlformats.org/package/2006/relationships"><Relationship Type="http://schemas.openxmlformats.org/officeDocument/2006/relationships/chart" Target="/xl/charts/chart3.xml" Id="rId1"/><Relationship Type="http://schemas.openxmlformats.org/officeDocument/2006/relationships/chart" Target="/xl/charts/chart4.xml" Id="rId2"/><Relationship Type="http://schemas.openxmlformats.org/officeDocument/2006/relationships/chart" Target="/xl/charts/chart5.xml" Id="rId3"/></Relationships>
</file>

<file path=xl/drawings/drawing1.xml><?xml version="1.0" encoding="utf-8"?>
<wsDr xmlns="http://schemas.openxmlformats.org/drawingml/2006/spreadsheetDrawing">
  <oneCellAnchor>
    <from>
      <col>0</col>
      <colOff>0</colOff>
      <row>18</row>
      <rowOff>0</rowOff>
    </from>
    <ext cx="720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7</col>
      <colOff>0</colOff>
      <row>18</row>
      <rowOff>0</rowOff>
    </from>
    <ext cx="5760000" cy="36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drawings/drawing2.xml><?xml version="1.0" encoding="utf-8"?>
<wsDr xmlns="http://schemas.openxmlformats.org/drawingml/2006/spreadsheetDrawing">
  <oneCellAnchor>
    <from>
      <col>6</col>
      <colOff>0</colOff>
      <row>2</row>
      <rowOff>0</rowOff>
    </from>
    <ext cx="720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6</col>
      <colOff>0</colOff>
      <row>19</row>
      <rowOff>0</rowOff>
    </from>
    <ext cx="7200000" cy="36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6</col>
      <colOff>0</colOff>
      <row>37</row>
      <rowOff>0</rowOff>
    </from>
    <ext cx="5760000" cy="36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sheetPr>
  <dimension ref="A1:N11"/>
  <sheetViews>
    <sheetView workbookViewId="0">
      <pane ySplit="1" topLeftCell="A2" activePane="bottomLeft" state="frozen"/>
      <selection pane="bottomLeft" activeCell="A1" sqref="A1"/>
    </sheetView>
  </sheetViews>
  <sheetFormatPr baseColWidth="8" defaultRowHeight="15"/>
  <cols>
    <col width="11" customWidth="1" min="1" max="1"/>
    <col width="18" customWidth="1" min="2" max="2"/>
    <col width="16" customWidth="1" min="3" max="3"/>
    <col width="34" customWidth="1" min="4" max="4"/>
    <col width="30" customWidth="1" min="5" max="5"/>
    <col width="12" customWidth="1" min="6" max="6"/>
    <col width="15" customWidth="1" min="7" max="7"/>
    <col width="15" customWidth="1" min="8" max="8"/>
    <col width="13" customWidth="1" min="9" max="9"/>
    <col width="11" customWidth="1" min="10" max="10"/>
    <col width="13" customWidth="1" min="11" max="11"/>
    <col width="13" customWidth="1" min="12" max="12"/>
    <col width="13" customWidth="1" min="13" max="13"/>
    <col width="32" customWidth="1" min="14" max="14"/>
  </cols>
  <sheetData>
    <row r="1">
      <c r="A1" s="1" t="inlineStr">
        <is>
          <t>Cost Code</t>
        </is>
      </c>
      <c r="B1" s="1" t="inlineStr">
        <is>
          <t>Budget Category</t>
        </is>
      </c>
      <c r="C1" s="1" t="inlineStr">
        <is>
          <t>Subcategory</t>
        </is>
      </c>
      <c r="D1" s="1" t="inlineStr">
        <is>
          <t>Description</t>
        </is>
      </c>
      <c r="E1" s="1" t="inlineStr">
        <is>
          <t>Vendor</t>
        </is>
      </c>
      <c r="F1" s="1" t="inlineStr">
        <is>
          <t>Invoice #</t>
        </is>
      </c>
      <c r="G1" s="1" t="inlineStr">
        <is>
          <t>Budgeted Amount</t>
        </is>
      </c>
      <c r="H1" s="1" t="inlineStr">
        <is>
          <t>Actual Amount</t>
        </is>
      </c>
      <c r="I1" s="1" t="inlineStr">
        <is>
          <t>Variance</t>
        </is>
      </c>
      <c r="J1" s="1" t="inlineStr">
        <is>
          <t>Variance %</t>
        </is>
      </c>
      <c r="K1" s="1" t="inlineStr">
        <is>
          <t>Status</t>
        </is>
      </c>
      <c r="L1" s="1" t="inlineStr">
        <is>
          <t>Due Date</t>
        </is>
      </c>
      <c r="M1" s="1" t="inlineStr">
        <is>
          <t>Paid Date</t>
        </is>
      </c>
      <c r="N1" s="1" t="inlineStr">
        <is>
          <t>Notes</t>
        </is>
      </c>
    </row>
    <row r="2">
      <c r="A2" s="2" t="inlineStr">
        <is>
          <t>01-100</t>
        </is>
      </c>
      <c r="B2" s="2" t="inlineStr">
        <is>
          <t>Sitework</t>
        </is>
      </c>
      <c r="C2" s="2" t="inlineStr">
        <is>
          <t>Excavation</t>
        </is>
      </c>
      <c r="D2" s="2" t="inlineStr">
        <is>
          <t>Lot clearing and excavation for foundation</t>
        </is>
      </c>
      <c r="E2" s="2" t="inlineStr">
        <is>
          <t>James Miller Excavating - Dallas, TX</t>
        </is>
      </c>
      <c r="F2" s="2" t="inlineStr">
        <is>
          <t>INV-1001</t>
        </is>
      </c>
      <c r="G2" s="22" t="n">
        <v>18000</v>
      </c>
      <c r="H2" s="22" t="n">
        <v>18500</v>
      </c>
      <c r="I2" s="23">
        <f>H2-G2</f>
        <v/>
      </c>
      <c r="J2" s="24">
        <f>IFERROR(I2/G2,0)</f>
        <v/>
      </c>
      <c r="K2" s="2">
        <f>IF(H2=0,"Pending",IF(H2&lt;=G2,"On Budget","Over Budget"))</f>
        <v/>
      </c>
      <c r="L2" s="25" t="n">
        <v>46068</v>
      </c>
      <c r="M2" s="25" t="n">
        <v>46073</v>
      </c>
      <c r="N2" s="2" t="inlineStr">
        <is>
          <t>Extra rock removal added cost</t>
        </is>
      </c>
    </row>
    <row r="3">
      <c r="A3" s="7" t="inlineStr">
        <is>
          <t>02-200</t>
        </is>
      </c>
      <c r="B3" s="7" t="inlineStr">
        <is>
          <t>Foundation</t>
        </is>
      </c>
      <c r="C3" s="7" t="inlineStr">
        <is>
          <t>Concrete</t>
        </is>
      </c>
      <c r="D3" s="7" t="inlineStr">
        <is>
          <t>Foundation walls and footings pour</t>
        </is>
      </c>
      <c r="E3" s="7" t="inlineStr">
        <is>
          <t>Miller Concrete Co - Phoenix, AZ</t>
        </is>
      </c>
      <c r="F3" s="7" t="inlineStr">
        <is>
          <t>INV-1002</t>
        </is>
      </c>
      <c r="G3" s="22" t="n">
        <v>42000</v>
      </c>
      <c r="H3" s="22" t="n">
        <v>41200</v>
      </c>
      <c r="I3" s="26">
        <f>H3-G3</f>
        <v/>
      </c>
      <c r="J3" s="27">
        <f>IFERROR(I3/G3,0)</f>
        <v/>
      </c>
      <c r="K3" s="7">
        <f>IF(H3=0,"Pending",IF(H3&lt;=G3,"On Budget","Over Budget"))</f>
        <v/>
      </c>
      <c r="L3" s="28" t="n">
        <v>46091</v>
      </c>
      <c r="M3" s="28" t="n">
        <v>46093</v>
      </c>
      <c r="N3" s="7" t="inlineStr">
        <is>
          <t>Came in under budget</t>
        </is>
      </c>
    </row>
    <row r="4">
      <c r="A4" s="2" t="inlineStr">
        <is>
          <t>03-300</t>
        </is>
      </c>
      <c r="B4" s="2" t="inlineStr">
        <is>
          <t>Framing</t>
        </is>
      </c>
      <c r="C4" s="2" t="inlineStr">
        <is>
          <t>Lumber</t>
        </is>
      </c>
      <c r="D4" s="2" t="inlineStr">
        <is>
          <t>Framing lumber package delivery</t>
        </is>
      </c>
      <c r="E4" s="2" t="inlineStr">
        <is>
          <t>Atlanta Building Supply - Atlanta, GA</t>
        </is>
      </c>
      <c r="F4" s="2" t="inlineStr">
        <is>
          <t>INV-1003</t>
        </is>
      </c>
      <c r="G4" s="22" t="n">
        <v>65000</v>
      </c>
      <c r="H4" s="22" t="n">
        <v>67300</v>
      </c>
      <c r="I4" s="23">
        <f>H4-G4</f>
        <v/>
      </c>
      <c r="J4" s="24">
        <f>IFERROR(I4/G4,0)</f>
        <v/>
      </c>
      <c r="K4" s="2">
        <f>IF(H4=0,"Pending",IF(H4&lt;=G4,"On Budget","Over Budget"))</f>
        <v/>
      </c>
      <c r="L4" s="25" t="n">
        <v>46117</v>
      </c>
      <c r="M4" s="25" t="n">
        <v>46122</v>
      </c>
      <c r="N4" s="2" t="inlineStr">
        <is>
          <t>Lumber price increase mid-project</t>
        </is>
      </c>
    </row>
    <row r="5">
      <c r="A5" s="7" t="inlineStr">
        <is>
          <t>04-400</t>
        </is>
      </c>
      <c r="B5" s="7" t="inlineStr">
        <is>
          <t>Roofing</t>
        </is>
      </c>
      <c r="C5" s="7" t="inlineStr">
        <is>
          <t>Labor &amp; Materials</t>
        </is>
      </c>
      <c r="D5" s="7" t="inlineStr">
        <is>
          <t>Shingle roof install, labor and materials</t>
        </is>
      </c>
      <c r="E5" s="7" t="inlineStr">
        <is>
          <t>Charlotte Roofing Co - Charlotte, NC</t>
        </is>
      </c>
      <c r="F5" s="7" t="inlineStr">
        <is>
          <t>INV-1004</t>
        </is>
      </c>
      <c r="G5" s="22" t="n">
        <v>21000</v>
      </c>
      <c r="H5" s="22" t="n">
        <v>20500</v>
      </c>
      <c r="I5" s="26">
        <f>H5-G5</f>
        <v/>
      </c>
      <c r="J5" s="27">
        <f>IFERROR(I5/G5,0)</f>
        <v/>
      </c>
      <c r="K5" s="7">
        <f>IF(H5=0,"Pending",IF(H5&lt;=G5,"On Budget","Over Budget"))</f>
        <v/>
      </c>
      <c r="L5" s="28" t="n">
        <v>46143</v>
      </c>
      <c r="M5" s="28" t="n">
        <v>46145</v>
      </c>
      <c r="N5" s="7" t="inlineStr">
        <is>
          <t>On schedule</t>
        </is>
      </c>
    </row>
    <row r="6">
      <c r="A6" s="2" t="inlineStr">
        <is>
          <t>05-500</t>
        </is>
      </c>
      <c r="B6" s="2" t="inlineStr">
        <is>
          <t>Plumbing</t>
        </is>
      </c>
      <c r="C6" s="2" t="inlineStr">
        <is>
          <t>Rough-In</t>
        </is>
      </c>
      <c r="D6" s="2" t="inlineStr">
        <is>
          <t>Plumbing rough-in including permit fees</t>
        </is>
      </c>
      <c r="E6" s="2" t="inlineStr">
        <is>
          <t>Denver Plumbing Pros - Denver, CO</t>
        </is>
      </c>
      <c r="F6" s="2" t="inlineStr">
        <is>
          <t>INV-1005</t>
        </is>
      </c>
      <c r="G6" s="22" t="n">
        <v>15500</v>
      </c>
      <c r="H6" s="22" t="n">
        <v>16200</v>
      </c>
      <c r="I6" s="23">
        <f>H6-G6</f>
        <v/>
      </c>
      <c r="J6" s="24">
        <f>IFERROR(I6/G6,0)</f>
        <v/>
      </c>
      <c r="K6" s="2">
        <f>IF(H6=0,"Pending",IF(H6&lt;=G6,"On Budget","Over Budget"))</f>
        <v/>
      </c>
      <c r="L6" s="25" t="n">
        <v>46157</v>
      </c>
      <c r="M6" s="25" t="n"/>
      <c r="N6" s="2" t="inlineStr">
        <is>
          <t>Permit fee higher than estimated</t>
        </is>
      </c>
    </row>
    <row r="7">
      <c r="A7" s="7" t="inlineStr">
        <is>
          <t>06-600</t>
        </is>
      </c>
      <c r="B7" s="7" t="inlineStr">
        <is>
          <t>Electrical</t>
        </is>
      </c>
      <c r="C7" s="7" t="inlineStr">
        <is>
          <t>Rough-In</t>
        </is>
      </c>
      <c r="D7" s="7" t="inlineStr">
        <is>
          <t>Electrical rough-in wiring, subcontractor labor</t>
        </is>
      </c>
      <c r="E7" s="7" t="inlineStr">
        <is>
          <t>Robert Taylor Electrical - Dallas, TX</t>
        </is>
      </c>
      <c r="F7" s="7" t="inlineStr"/>
      <c r="G7" s="22" t="n">
        <v>17800</v>
      </c>
      <c r="H7" s="22" t="n">
        <v>0</v>
      </c>
      <c r="I7" s="26">
        <f>H7-G7</f>
        <v/>
      </c>
      <c r="J7" s="27">
        <f>IFERROR(I7/G7,0)</f>
        <v/>
      </c>
      <c r="K7" s="7">
        <f>IF(H7=0,"Pending",IF(H7&lt;=G7,"On Budget","Over Budget"))</f>
        <v/>
      </c>
      <c r="L7" s="28" t="n">
        <v>46174</v>
      </c>
      <c r="M7" s="28" t="n"/>
      <c r="N7" s="7" t="inlineStr">
        <is>
          <t>Awaiting invoice from subcontractor</t>
        </is>
      </c>
    </row>
    <row r="8">
      <c r="A8" s="2" t="inlineStr">
        <is>
          <t>07-700</t>
        </is>
      </c>
      <c r="B8" s="2" t="inlineStr">
        <is>
          <t>HVAC</t>
        </is>
      </c>
      <c r="C8" s="2" t="inlineStr">
        <is>
          <t>System Install</t>
        </is>
      </c>
      <c r="D8" s="2" t="inlineStr">
        <is>
          <t>HVAC system installation, full house</t>
        </is>
      </c>
      <c r="E8" s="2" t="inlineStr">
        <is>
          <t>Wilson HVAC Solutions - Phoenix, AZ</t>
        </is>
      </c>
      <c r="F8" s="2" t="inlineStr">
        <is>
          <t>INV-1007</t>
        </is>
      </c>
      <c r="G8" s="22" t="n">
        <v>23000</v>
      </c>
      <c r="H8" s="22" t="n">
        <v>23000</v>
      </c>
      <c r="I8" s="23">
        <f>H8-G8</f>
        <v/>
      </c>
      <c r="J8" s="24">
        <f>IFERROR(I8/G8,0)</f>
        <v/>
      </c>
      <c r="K8" s="2">
        <f>IF(H8=0,"Pending",IF(H8&lt;=G8,"On Budget","Over Budget"))</f>
        <v/>
      </c>
      <c r="L8" s="25" t="n">
        <v>46188</v>
      </c>
      <c r="M8" s="25" t="n">
        <v>46191</v>
      </c>
      <c r="N8" s="2" t="inlineStr">
        <is>
          <t>Exact budget match</t>
        </is>
      </c>
    </row>
    <row r="9">
      <c r="A9" s="7" t="inlineStr">
        <is>
          <t>08-800</t>
        </is>
      </c>
      <c r="B9" s="7" t="inlineStr">
        <is>
          <t>Insulation/Drywall</t>
        </is>
      </c>
      <c r="C9" s="7" t="inlineStr">
        <is>
          <t>Install</t>
        </is>
      </c>
      <c r="D9" s="7" t="inlineStr">
        <is>
          <t>Insulation and drywall package</t>
        </is>
      </c>
      <c r="E9" s="7" t="inlineStr">
        <is>
          <t>Davis Drywall &amp; Insulation - Atlanta, GA</t>
        </is>
      </c>
      <c r="F9" s="7" t="inlineStr">
        <is>
          <t>INV-1008</t>
        </is>
      </c>
      <c r="G9" s="22" t="n">
        <v>19500</v>
      </c>
      <c r="H9" s="22" t="n">
        <v>0</v>
      </c>
      <c r="I9" s="26">
        <f>H9-G9</f>
        <v/>
      </c>
      <c r="J9" s="27">
        <f>IFERROR(I9/G9,0)</f>
        <v/>
      </c>
      <c r="K9" s="7">
        <f>IF(H9=0,"Pending",IF(H9&lt;=G9,"On Budget","Over Budget"))</f>
        <v/>
      </c>
      <c r="L9" s="28" t="n">
        <v>46204</v>
      </c>
      <c r="M9" s="28" t="n"/>
      <c r="N9" s="7" t="inlineStr">
        <is>
          <t>Invoice pending final inspection</t>
        </is>
      </c>
    </row>
    <row r="10">
      <c r="A10" s="2" t="inlineStr">
        <is>
          <t>09-900</t>
        </is>
      </c>
      <c r="B10" s="2" t="inlineStr">
        <is>
          <t>Interior Finishes</t>
        </is>
      </c>
      <c r="C10" s="2" t="inlineStr">
        <is>
          <t>Trim &amp; Doors</t>
        </is>
      </c>
      <c r="D10" s="2" t="inlineStr">
        <is>
          <t>Interior trim and door installation</t>
        </is>
      </c>
      <c r="E10" s="2" t="inlineStr">
        <is>
          <t>Ashley Brown Millwork - Charlotte, NC</t>
        </is>
      </c>
      <c r="F10" s="2" t="inlineStr">
        <is>
          <t>INV-1009</t>
        </is>
      </c>
      <c r="G10" s="22" t="n">
        <v>28000</v>
      </c>
      <c r="H10" s="22" t="n">
        <v>27100</v>
      </c>
      <c r="I10" s="23">
        <f>H10-G10</f>
        <v/>
      </c>
      <c r="J10" s="24">
        <f>IFERROR(I10/G10,0)</f>
        <v/>
      </c>
      <c r="K10" s="2">
        <f>IF(H10=0,"Pending",IF(H10&lt;=G10,"On Budget","Over Budget"))</f>
        <v/>
      </c>
      <c r="L10" s="25" t="n">
        <v>46235</v>
      </c>
      <c r="M10" s="25" t="n">
        <v>46239</v>
      </c>
      <c r="N10" s="2" t="inlineStr">
        <is>
          <t>Minor change order savings</t>
        </is>
      </c>
    </row>
    <row r="11">
      <c r="A11" s="7" t="inlineStr">
        <is>
          <t>10-950</t>
        </is>
      </c>
      <c r="B11" s="7" t="inlineStr">
        <is>
          <t>Interior Finishes</t>
        </is>
      </c>
      <c r="C11" s="7" t="inlineStr">
        <is>
          <t>Flooring</t>
        </is>
      </c>
      <c r="D11" s="7" t="inlineStr">
        <is>
          <t>Flooring and finish materials</t>
        </is>
      </c>
      <c r="E11" s="7" t="inlineStr">
        <is>
          <t>Emily Johnson Flooring Co - Denver, CO</t>
        </is>
      </c>
      <c r="F11" s="7" t="inlineStr">
        <is>
          <t>INV-1010</t>
        </is>
      </c>
      <c r="G11" s="22" t="n">
        <v>24000</v>
      </c>
      <c r="H11" s="22" t="n">
        <v>25600</v>
      </c>
      <c r="I11" s="26">
        <f>H11-G11</f>
        <v/>
      </c>
      <c r="J11" s="27">
        <f>IFERROR(I11/G11,0)</f>
        <v/>
      </c>
      <c r="K11" s="7">
        <f>IF(H11=0,"Pending",IF(H11&lt;=G11,"On Budget","Over Budget"))</f>
        <v/>
      </c>
      <c r="L11" s="28" t="n">
        <v>46254</v>
      </c>
      <c r="M11" s="28" t="n">
        <v>46259</v>
      </c>
      <c r="N11" s="7" t="inlineStr">
        <is>
          <t>Upgraded hardwood in kitchen</t>
        </is>
      </c>
    </row>
  </sheetData>
  <conditionalFormatting sqref="I2:I11">
    <cfRule type="expression" priority="1" dxfId="0">
      <formula>I2&gt;0</formula>
    </cfRule>
    <cfRule type="expression" priority="2" dxfId="1">
      <formula>I2&lt;0</formula>
    </cfRule>
  </conditionalFormatting>
  <conditionalFormatting sqref="H2:H11">
    <cfRule type="expression" priority="3" dxfId="2">
      <formula>H2=0</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24" customWidth="1" min="1" max="1"/>
    <col width="16" customWidth="1" min="2" max="2"/>
    <col width="16" customWidth="1" min="3" max="3"/>
    <col width="16" customWidth="1" min="4" max="4"/>
    <col width="13" customWidth="1" min="5" max="5"/>
    <col width="16" customWidth="1" min="6" max="6"/>
  </cols>
  <sheetData>
    <row r="1">
      <c r="A1" s="11" t="inlineStr">
        <is>
          <t>Residential Construction Budget Summary</t>
        </is>
      </c>
    </row>
    <row r="2"/>
    <row r="3">
      <c r="A3" s="12" t="inlineStr">
        <is>
          <t>Total Budget</t>
        </is>
      </c>
      <c r="B3" s="12" t="inlineStr">
        <is>
          <t>Total Actual</t>
        </is>
      </c>
      <c r="C3" s="12" t="inlineStr">
        <is>
          <t>Total Variance</t>
        </is>
      </c>
      <c r="D3" s="12" t="inlineStr">
        <is>
          <t>Overall Variance %</t>
        </is>
      </c>
      <c r="E3" s="12" t="inlineStr">
        <is>
          <t>Open Items</t>
        </is>
      </c>
    </row>
    <row r="4" ht="22" customHeight="1">
      <c r="A4" s="29">
        <f>SUM('Budget Detail'!G:G)</f>
        <v/>
      </c>
      <c r="B4" s="29">
        <f>SUM('Budget Detail'!H:H)</f>
        <v/>
      </c>
      <c r="C4" s="29">
        <f>B4-A4</f>
        <v/>
      </c>
      <c r="D4" s="30">
        <f>IFERROR(C4/A4,0)</f>
        <v/>
      </c>
      <c r="E4" s="15">
        <f>COUNTIF('Budget Detail'!K:K,"Pending")</f>
        <v/>
      </c>
    </row>
    <row r="5"/>
    <row r="6">
      <c r="A6" s="1" t="inlineStr">
        <is>
          <t>Budget Category</t>
        </is>
      </c>
      <c r="B6" s="1" t="inlineStr">
        <is>
          <t>Total Budgeted</t>
        </is>
      </c>
      <c r="C6" s="1" t="inlineStr">
        <is>
          <t>Total Actual</t>
        </is>
      </c>
      <c r="D6" s="1" t="inlineStr">
        <is>
          <t>Total Variance</t>
        </is>
      </c>
      <c r="E6" s="1" t="inlineStr">
        <is>
          <t>Variance %</t>
        </is>
      </c>
      <c r="F6" s="1" t="inlineStr">
        <is>
          <t>% of Total Budget</t>
        </is>
      </c>
    </row>
    <row r="7">
      <c r="A7" s="2" t="inlineStr">
        <is>
          <t>Sitework</t>
        </is>
      </c>
      <c r="B7" s="23">
        <f>SUMIF('Budget Detail'!$B$2:$B$11,A7,'Budget Detail'!$G$2:$G$11)</f>
        <v/>
      </c>
      <c r="C7" s="23">
        <f>SUMIF('Budget Detail'!$B$2:$B$11,A7,'Budget Detail'!$H$2:$H$11)</f>
        <v/>
      </c>
      <c r="D7" s="23">
        <f>C7-B7</f>
        <v/>
      </c>
      <c r="E7" s="24">
        <f>IFERROR(D7/B7,0)</f>
        <v/>
      </c>
      <c r="F7" s="24">
        <f>IFERROR(B7/$A$4,0)</f>
        <v/>
      </c>
    </row>
    <row r="8">
      <c r="A8" s="7" t="inlineStr">
        <is>
          <t>Foundation</t>
        </is>
      </c>
      <c r="B8" s="26">
        <f>SUMIF('Budget Detail'!$B$2:$B$11,A8,'Budget Detail'!$G$2:$G$11)</f>
        <v/>
      </c>
      <c r="C8" s="26">
        <f>SUMIF('Budget Detail'!$B$2:$B$11,A8,'Budget Detail'!$H$2:$H$11)</f>
        <v/>
      </c>
      <c r="D8" s="26">
        <f>C8-B8</f>
        <v/>
      </c>
      <c r="E8" s="27">
        <f>IFERROR(D8/B8,0)</f>
        <v/>
      </c>
      <c r="F8" s="27">
        <f>IFERROR(B8/$A$4,0)</f>
        <v/>
      </c>
    </row>
    <row r="9">
      <c r="A9" s="2" t="inlineStr">
        <is>
          <t>Framing</t>
        </is>
      </c>
      <c r="B9" s="23">
        <f>SUMIF('Budget Detail'!$B$2:$B$11,A9,'Budget Detail'!$G$2:$G$11)</f>
        <v/>
      </c>
      <c r="C9" s="23">
        <f>SUMIF('Budget Detail'!$B$2:$B$11,A9,'Budget Detail'!$H$2:$H$11)</f>
        <v/>
      </c>
      <c r="D9" s="23">
        <f>C9-B9</f>
        <v/>
      </c>
      <c r="E9" s="24">
        <f>IFERROR(D9/B9,0)</f>
        <v/>
      </c>
      <c r="F9" s="24">
        <f>IFERROR(B9/$A$4,0)</f>
        <v/>
      </c>
    </row>
    <row r="10">
      <c r="A10" s="7" t="inlineStr">
        <is>
          <t>Roofing</t>
        </is>
      </c>
      <c r="B10" s="26">
        <f>SUMIF('Budget Detail'!$B$2:$B$11,A10,'Budget Detail'!$G$2:$G$11)</f>
        <v/>
      </c>
      <c r="C10" s="26">
        <f>SUMIF('Budget Detail'!$B$2:$B$11,A10,'Budget Detail'!$H$2:$H$11)</f>
        <v/>
      </c>
      <c r="D10" s="26">
        <f>C10-B10</f>
        <v/>
      </c>
      <c r="E10" s="27">
        <f>IFERROR(D10/B10,0)</f>
        <v/>
      </c>
      <c r="F10" s="27">
        <f>IFERROR(B10/$A$4,0)</f>
        <v/>
      </c>
    </row>
    <row r="11">
      <c r="A11" s="2" t="inlineStr">
        <is>
          <t>Plumbing</t>
        </is>
      </c>
      <c r="B11" s="23">
        <f>SUMIF('Budget Detail'!$B$2:$B$11,A11,'Budget Detail'!$G$2:$G$11)</f>
        <v/>
      </c>
      <c r="C11" s="23">
        <f>SUMIF('Budget Detail'!$B$2:$B$11,A11,'Budget Detail'!$H$2:$H$11)</f>
        <v/>
      </c>
      <c r="D11" s="23">
        <f>C11-B11</f>
        <v/>
      </c>
      <c r="E11" s="24">
        <f>IFERROR(D11/B11,0)</f>
        <v/>
      </c>
      <c r="F11" s="24">
        <f>IFERROR(B11/$A$4,0)</f>
        <v/>
      </c>
    </row>
    <row r="12">
      <c r="A12" s="7" t="inlineStr">
        <is>
          <t>Electrical</t>
        </is>
      </c>
      <c r="B12" s="26">
        <f>SUMIF('Budget Detail'!$B$2:$B$11,A12,'Budget Detail'!$G$2:$G$11)</f>
        <v/>
      </c>
      <c r="C12" s="26">
        <f>SUMIF('Budget Detail'!$B$2:$B$11,A12,'Budget Detail'!$H$2:$H$11)</f>
        <v/>
      </c>
      <c r="D12" s="26">
        <f>C12-B12</f>
        <v/>
      </c>
      <c r="E12" s="27">
        <f>IFERROR(D12/B12,0)</f>
        <v/>
      </c>
      <c r="F12" s="27">
        <f>IFERROR(B12/$A$4,0)</f>
        <v/>
      </c>
    </row>
    <row r="13">
      <c r="A13" s="2" t="inlineStr">
        <is>
          <t>HVAC</t>
        </is>
      </c>
      <c r="B13" s="23">
        <f>SUMIF('Budget Detail'!$B$2:$B$11,A13,'Budget Detail'!$G$2:$G$11)</f>
        <v/>
      </c>
      <c r="C13" s="23">
        <f>SUMIF('Budget Detail'!$B$2:$B$11,A13,'Budget Detail'!$H$2:$H$11)</f>
        <v/>
      </c>
      <c r="D13" s="23">
        <f>C13-B13</f>
        <v/>
      </c>
      <c r="E13" s="24">
        <f>IFERROR(D13/B13,0)</f>
        <v/>
      </c>
      <c r="F13" s="24">
        <f>IFERROR(B13/$A$4,0)</f>
        <v/>
      </c>
    </row>
    <row r="14">
      <c r="A14" s="7" t="inlineStr">
        <is>
          <t>Insulation/Drywall</t>
        </is>
      </c>
      <c r="B14" s="26">
        <f>SUMIF('Budget Detail'!$B$2:$B$11,A14,'Budget Detail'!$G$2:$G$11)</f>
        <v/>
      </c>
      <c r="C14" s="26">
        <f>SUMIF('Budget Detail'!$B$2:$B$11,A14,'Budget Detail'!$H$2:$H$11)</f>
        <v/>
      </c>
      <c r="D14" s="26">
        <f>C14-B14</f>
        <v/>
      </c>
      <c r="E14" s="27">
        <f>IFERROR(D14/B14,0)</f>
        <v/>
      </c>
      <c r="F14" s="27">
        <f>IFERROR(B14/$A$4,0)</f>
        <v/>
      </c>
    </row>
    <row r="15">
      <c r="A15" s="2" t="inlineStr">
        <is>
          <t>Interior Finishes</t>
        </is>
      </c>
      <c r="B15" s="23">
        <f>SUMIF('Budget Detail'!$B$2:$B$11,A15,'Budget Detail'!$G$2:$G$11)</f>
        <v/>
      </c>
      <c r="C15" s="23">
        <f>SUMIF('Budget Detail'!$B$2:$B$11,A15,'Budget Detail'!$H$2:$H$11)</f>
        <v/>
      </c>
      <c r="D15" s="23">
        <f>C15-B15</f>
        <v/>
      </c>
      <c r="E15" s="24">
        <f>IFERROR(D15/B15,0)</f>
        <v/>
      </c>
      <c r="F15" s="24">
        <f>IFERROR(B15/$A$4,0)</f>
        <v/>
      </c>
    </row>
    <row r="16">
      <c r="A16" s="7" t="inlineStr">
        <is>
          <t>Landscaping/Final Cleanup</t>
        </is>
      </c>
      <c r="B16" s="26">
        <f>SUMIF('Budget Detail'!$B$2:$B$11,A16,'Budget Detail'!$G$2:$G$11)</f>
        <v/>
      </c>
      <c r="C16" s="26">
        <f>SUMIF('Budget Detail'!$B$2:$B$11,A16,'Budget Detail'!$H$2:$H$11)</f>
        <v/>
      </c>
      <c r="D16" s="26">
        <f>C16-B16</f>
        <v/>
      </c>
      <c r="E16" s="27">
        <f>IFERROR(D16/B16,0)</f>
        <v/>
      </c>
      <c r="F16" s="27">
        <f>IFERROR(B16/$A$4,0)</f>
        <v/>
      </c>
    </row>
    <row r="17">
      <c r="A17" s="16" t="inlineStr">
        <is>
          <t>TOTAL</t>
        </is>
      </c>
      <c r="B17" s="31">
        <f>SUM(B7:B16)</f>
        <v/>
      </c>
      <c r="C17" s="31">
        <f>SUM(C7:C16)</f>
        <v/>
      </c>
      <c r="D17" s="31">
        <f>SUM(D7:D16)</f>
        <v/>
      </c>
      <c r="E17" s="32">
        <f>IFERROR(D17/B17,0)</f>
        <v/>
      </c>
      <c r="F17" s="32">
        <f>SUM(F7:F16)</f>
        <v/>
      </c>
    </row>
  </sheetData>
  <mergeCells count="1">
    <mergeCell ref="A1:F1"/>
  </mergeCell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0" customWidth="1" min="1" max="1"/>
    <col width="24" customWidth="1" min="2" max="2"/>
    <col width="24" customWidth="1" min="3" max="3"/>
    <col width="14" customWidth="1" min="4" max="4"/>
    <col width="14" customWidth="1" min="5" max="5"/>
    <col width="10" customWidth="1" min="6" max="6"/>
    <col width="10" customWidth="1" min="7" max="7"/>
    <col width="10" customWidth="1" min="8" max="8"/>
    <col width="10" customWidth="1" min="9" max="9"/>
    <col width="10" customWidth="1" min="10" max="10"/>
  </cols>
  <sheetData>
    <row r="1">
      <c r="A1" s="11" t="inlineStr">
        <is>
          <t>Construction Budget Dashboard</t>
        </is>
      </c>
    </row>
    <row r="2"/>
    <row r="3">
      <c r="A3" s="12" t="inlineStr">
        <is>
          <t>Total Budget</t>
        </is>
      </c>
      <c r="B3" s="12" t="inlineStr">
        <is>
          <t>Total Actual</t>
        </is>
      </c>
      <c r="C3" s="12" t="inlineStr">
        <is>
          <t>Variance</t>
        </is>
      </c>
      <c r="D3" s="12" t="inlineStr">
        <is>
          <t>Over Budget Items</t>
        </is>
      </c>
      <c r="E3" s="12" t="inlineStr">
        <is>
          <t>On Budget Items</t>
        </is>
      </c>
    </row>
    <row r="4">
      <c r="A4" s="29">
        <f>'Budget Summary'!A4</f>
        <v/>
      </c>
      <c r="B4" s="29">
        <f>'Budget Summary'!B4</f>
        <v/>
      </c>
      <c r="C4" s="29">
        <f>'Budget Summary'!C4</f>
        <v/>
      </c>
      <c r="D4" s="15">
        <f>COUNTIF('Budget Detail'!$K$2:$K$11,"Over Budget")</f>
        <v/>
      </c>
      <c r="E4" s="15">
        <f>COUNTIF('Budget Detail'!$K$2:$K$11,"On Budget")</f>
        <v/>
      </c>
    </row>
    <row r="5"/>
    <row r="6">
      <c r="A6" s="19" t="inlineStr">
        <is>
          <t>Top 5 Over-Budget Items</t>
        </is>
      </c>
    </row>
    <row r="7">
      <c r="A7" s="1" t="inlineStr">
        <is>
          <t>Description</t>
        </is>
      </c>
      <c r="B7" s="1" t="inlineStr">
        <is>
          <t>Vendor</t>
        </is>
      </c>
      <c r="C7" s="1" t="inlineStr">
        <is>
          <t>Budgeted</t>
        </is>
      </c>
      <c r="D7" s="1" t="inlineStr">
        <is>
          <t>Actual</t>
        </is>
      </c>
      <c r="E7" s="1" t="inlineStr">
        <is>
          <t>Variance</t>
        </is>
      </c>
    </row>
    <row r="8">
      <c r="A8" s="7">
        <f>IFERROR(INDEX('Budget Detail'!$D$2:$D$11,MATCH(LARGE('Budget Detail'!$I$2:$I$11,1),'Budget Detail'!$I$2:$I$11,0)),"")</f>
        <v/>
      </c>
      <c r="B8" s="7">
        <f>IFERROR(INDEX('Budget Detail'!$E$2:$E$11,MATCH(LARGE('Budget Detail'!$I$2:$I$11,1),'Budget Detail'!$I$2:$I$11,0)),"")</f>
        <v/>
      </c>
      <c r="C8" s="26">
        <f>IFERROR(INDEX('Budget Detail'!$G$2:$G$11,MATCH(LARGE('Budget Detail'!$I$2:$I$11,1),'Budget Detail'!$I$2:$I$11,0)),0)</f>
        <v/>
      </c>
      <c r="D8" s="26">
        <f>IFERROR(INDEX('Budget Detail'!$H$2:$H$11,MATCH(LARGE('Budget Detail'!$I$2:$I$11,1),'Budget Detail'!$I$2:$I$11,0)),0)</f>
        <v/>
      </c>
      <c r="E8" s="26">
        <f>IFERROR(LARGE('Budget Detail'!$I$2:$I$11,1),0)</f>
        <v/>
      </c>
    </row>
    <row r="9">
      <c r="A9" s="2">
        <f>IFERROR(INDEX('Budget Detail'!$D$2:$D$11,MATCH(LARGE('Budget Detail'!$I$2:$I$11,2),'Budget Detail'!$I$2:$I$11,0)),"")</f>
        <v/>
      </c>
      <c r="B9" s="2">
        <f>IFERROR(INDEX('Budget Detail'!$E$2:$E$11,MATCH(LARGE('Budget Detail'!$I$2:$I$11,2),'Budget Detail'!$I$2:$I$11,0)),"")</f>
        <v/>
      </c>
      <c r="C9" s="23">
        <f>IFERROR(INDEX('Budget Detail'!$G$2:$G$11,MATCH(LARGE('Budget Detail'!$I$2:$I$11,2),'Budget Detail'!$I$2:$I$11,0)),0)</f>
        <v/>
      </c>
      <c r="D9" s="23">
        <f>IFERROR(INDEX('Budget Detail'!$H$2:$H$11,MATCH(LARGE('Budget Detail'!$I$2:$I$11,2),'Budget Detail'!$I$2:$I$11,0)),0)</f>
        <v/>
      </c>
      <c r="E9" s="23">
        <f>IFERROR(LARGE('Budget Detail'!$I$2:$I$11,2),0)</f>
        <v/>
      </c>
    </row>
    <row r="10">
      <c r="A10" s="7">
        <f>IFERROR(INDEX('Budget Detail'!$D$2:$D$11,MATCH(LARGE('Budget Detail'!$I$2:$I$11,3),'Budget Detail'!$I$2:$I$11,0)),"")</f>
        <v/>
      </c>
      <c r="B10" s="7">
        <f>IFERROR(INDEX('Budget Detail'!$E$2:$E$11,MATCH(LARGE('Budget Detail'!$I$2:$I$11,3),'Budget Detail'!$I$2:$I$11,0)),"")</f>
        <v/>
      </c>
      <c r="C10" s="26">
        <f>IFERROR(INDEX('Budget Detail'!$G$2:$G$11,MATCH(LARGE('Budget Detail'!$I$2:$I$11,3),'Budget Detail'!$I$2:$I$11,0)),0)</f>
        <v/>
      </c>
      <c r="D10" s="26">
        <f>IFERROR(INDEX('Budget Detail'!$H$2:$H$11,MATCH(LARGE('Budget Detail'!$I$2:$I$11,3),'Budget Detail'!$I$2:$I$11,0)),0)</f>
        <v/>
      </c>
      <c r="E10" s="26">
        <f>IFERROR(LARGE('Budget Detail'!$I$2:$I$11,3),0)</f>
        <v/>
      </c>
    </row>
    <row r="11">
      <c r="A11" s="2">
        <f>IFERROR(INDEX('Budget Detail'!$D$2:$D$11,MATCH(LARGE('Budget Detail'!$I$2:$I$11,4),'Budget Detail'!$I$2:$I$11,0)),"")</f>
        <v/>
      </c>
      <c r="B11" s="2">
        <f>IFERROR(INDEX('Budget Detail'!$E$2:$E$11,MATCH(LARGE('Budget Detail'!$I$2:$I$11,4),'Budget Detail'!$I$2:$I$11,0)),"")</f>
        <v/>
      </c>
      <c r="C11" s="23">
        <f>IFERROR(INDEX('Budget Detail'!$G$2:$G$11,MATCH(LARGE('Budget Detail'!$I$2:$I$11,4),'Budget Detail'!$I$2:$I$11,0)),0)</f>
        <v/>
      </c>
      <c r="D11" s="23">
        <f>IFERROR(INDEX('Budget Detail'!$H$2:$H$11,MATCH(LARGE('Budget Detail'!$I$2:$I$11,4),'Budget Detail'!$I$2:$I$11,0)),0)</f>
        <v/>
      </c>
      <c r="E11" s="23">
        <f>IFERROR(LARGE('Budget Detail'!$I$2:$I$11,4),0)</f>
        <v/>
      </c>
    </row>
    <row r="12">
      <c r="A12" s="7">
        <f>IFERROR(INDEX('Budget Detail'!$D$2:$D$11,MATCH(LARGE('Budget Detail'!$I$2:$I$11,5),'Budget Detail'!$I$2:$I$11,0)),"")</f>
        <v/>
      </c>
      <c r="B12" s="7">
        <f>IFERROR(INDEX('Budget Detail'!$E$2:$E$11,MATCH(LARGE('Budget Detail'!$I$2:$I$11,5),'Budget Detail'!$I$2:$I$11,0)),"")</f>
        <v/>
      </c>
      <c r="C12" s="26">
        <f>IFERROR(INDEX('Budget Detail'!$G$2:$G$11,MATCH(LARGE('Budget Detail'!$I$2:$I$11,5),'Budget Detail'!$I$2:$I$11,0)),0)</f>
        <v/>
      </c>
      <c r="D12" s="26">
        <f>IFERROR(INDEX('Budget Detail'!$H$2:$H$11,MATCH(LARGE('Budget Detail'!$I$2:$I$11,5),'Budget Detail'!$I$2:$I$11,0)),0)</f>
        <v/>
      </c>
      <c r="E12" s="26">
        <f>IFERROR(LARGE('Budget Detail'!$I$2:$I$11,5),0)</f>
        <v/>
      </c>
    </row>
    <row r="13"/>
    <row r="14">
      <c r="A14" s="19" t="inlineStr">
        <is>
          <t>Cumulative Planned vs Actual Spend</t>
        </is>
      </c>
    </row>
    <row r="15">
      <c r="A15" s="1" t="inlineStr">
        <is>
          <t>Line Item</t>
        </is>
      </c>
      <c r="B15" s="1" t="inlineStr">
        <is>
          <t>Cumulative Budgeted</t>
        </is>
      </c>
      <c r="C15" s="1" t="inlineStr">
        <is>
          <t>Cumulative Actual</t>
        </is>
      </c>
    </row>
    <row r="16">
      <c r="A16" s="2">
        <f>'Budget Detail'!D2</f>
        <v/>
      </c>
      <c r="B16" s="23">
        <f>SUM('Budget Detail'!$G$2:G2)</f>
        <v/>
      </c>
      <c r="C16" s="23">
        <f>SUM('Budget Detail'!$H$2:H2)</f>
        <v/>
      </c>
    </row>
    <row r="17">
      <c r="A17" s="7">
        <f>'Budget Detail'!D3</f>
        <v/>
      </c>
      <c r="B17" s="26">
        <f>SUM('Budget Detail'!$G$2:G3)</f>
        <v/>
      </c>
      <c r="C17" s="26">
        <f>SUM('Budget Detail'!$H$2:H3)</f>
        <v/>
      </c>
    </row>
    <row r="18">
      <c r="A18" s="2">
        <f>'Budget Detail'!D4</f>
        <v/>
      </c>
      <c r="B18" s="23">
        <f>SUM('Budget Detail'!$G$2:G4)</f>
        <v/>
      </c>
      <c r="C18" s="23">
        <f>SUM('Budget Detail'!$H$2:H4)</f>
        <v/>
      </c>
    </row>
    <row r="19">
      <c r="A19" s="7">
        <f>'Budget Detail'!D5</f>
        <v/>
      </c>
      <c r="B19" s="26">
        <f>SUM('Budget Detail'!$G$2:G5)</f>
        <v/>
      </c>
      <c r="C19" s="26">
        <f>SUM('Budget Detail'!$H$2:H5)</f>
        <v/>
      </c>
    </row>
    <row r="20">
      <c r="A20" s="2">
        <f>'Budget Detail'!D6</f>
        <v/>
      </c>
      <c r="B20" s="23">
        <f>SUM('Budget Detail'!$G$2:G6)</f>
        <v/>
      </c>
      <c r="C20" s="23">
        <f>SUM('Budget Detail'!$H$2:H6)</f>
        <v/>
      </c>
    </row>
    <row r="21">
      <c r="A21" s="7">
        <f>'Budget Detail'!D7</f>
        <v/>
      </c>
      <c r="B21" s="26">
        <f>SUM('Budget Detail'!$G$2:G7)</f>
        <v/>
      </c>
      <c r="C21" s="26">
        <f>SUM('Budget Detail'!$H$2:H7)</f>
        <v/>
      </c>
    </row>
    <row r="22">
      <c r="A22" s="2">
        <f>'Budget Detail'!D8</f>
        <v/>
      </c>
      <c r="B22" s="23">
        <f>SUM('Budget Detail'!$G$2:G8)</f>
        <v/>
      </c>
      <c r="C22" s="23">
        <f>SUM('Budget Detail'!$H$2:H8)</f>
        <v/>
      </c>
    </row>
    <row r="23">
      <c r="A23" s="7">
        <f>'Budget Detail'!D9</f>
        <v/>
      </c>
      <c r="B23" s="26">
        <f>SUM('Budget Detail'!$G$2:G9)</f>
        <v/>
      </c>
      <c r="C23" s="26">
        <f>SUM('Budget Detail'!$H$2:H9)</f>
        <v/>
      </c>
    </row>
    <row r="24">
      <c r="A24" s="2">
        <f>'Budget Detail'!D10</f>
        <v/>
      </c>
      <c r="B24" s="23">
        <f>SUM('Budget Detail'!$G$2:G10)</f>
        <v/>
      </c>
      <c r="C24" s="23">
        <f>SUM('Budget Detail'!$H$2:H10)</f>
        <v/>
      </c>
    </row>
    <row r="25">
      <c r="A25" s="7">
        <f>'Budget Detail'!D11</f>
        <v/>
      </c>
      <c r="B25" s="26">
        <f>SUM('Budget Detail'!$G$2:G11)</f>
        <v/>
      </c>
      <c r="C25" s="26">
        <f>SUM('Budget Detail'!$H$2:H11)</f>
        <v/>
      </c>
    </row>
  </sheetData>
  <mergeCells count="3">
    <mergeCell ref="A1:J1"/>
    <mergeCell ref="A6:E6"/>
    <mergeCell ref="A14:C14"/>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6" customWidth="1" min="1" max="1"/>
    <col width="90" customWidth="1" min="2" max="2"/>
  </cols>
  <sheetData>
    <row r="1">
      <c r="A1" s="11" t="inlineStr">
        <is>
          <t>How to Use This Residential Construction Budget Template</t>
        </is>
      </c>
    </row>
    <row r="2"/>
    <row r="3" ht="55" customHeight="1">
      <c r="A3" s="20" t="inlineStr">
        <is>
          <t>Budget Detail Sheet</t>
        </is>
      </c>
      <c r="B3" s="21" t="inlineStr">
        <is>
          <t>Enter each cost line item with its Cost Code, Budget Category, Subcategory, Description, Vendor, and Invoice #. Enter the Budgeted Amount when the estimate is finalized, and the Actual Amount once an invoice is received. Variance, Variance %, and Status calculate automatically.</t>
        </is>
      </c>
    </row>
    <row r="4" ht="55" customHeight="1">
      <c r="A4" s="20" t="inlineStr">
        <is>
          <t>Status Meaning</t>
        </is>
      </c>
      <c r="B4" s="21" t="inlineStr">
        <is>
          <t>"Pending" means no actual amount has been entered yet. "On Budget" means the actual amount is at or below the budgeted amount. "Over Budget" means the actual amount exceeds the budgeted amount. These update automatically from the formulas in column K.</t>
        </is>
      </c>
    </row>
    <row r="5" ht="55" customHeight="1">
      <c r="A5" s="20" t="inlineStr">
        <is>
          <t>Vendor, Invoice, and Payment Dates</t>
        </is>
      </c>
      <c r="B5" s="21" t="inlineStr">
        <is>
          <t>Update the Vendor and Invoice # columns as bids and invoices are received. Enter the Due Date when payment is expected and the Paid Date once payment has been made. Leave Paid Date blank for unpaid items.</t>
        </is>
      </c>
    </row>
    <row r="6" ht="55" customHeight="1">
      <c r="A6" s="20" t="inlineStr">
        <is>
          <t>Color Coding</t>
        </is>
      </c>
      <c r="B6" s="21" t="inlineStr">
        <is>
          <t>Positive variance (actual higher than budget) is highlighted in green, negative variance (actual lower than budget) is highlighted in red, and pending items with no actual amount are highlighted in amber. Pale yellow cells are meant for manual data entry.</t>
        </is>
      </c>
    </row>
    <row r="7" ht="55" customHeight="1">
      <c r="A7" s="20" t="inlineStr">
        <is>
          <t>Budget Summary Sheet</t>
        </is>
      </c>
      <c r="B7" s="21" t="inlineStr">
        <is>
          <t>This sheet automatically rolls up totals by Budget Category using SUMIF formulas that pull from the Budget Detail sheet. Key performance indicators at the top show Total Budget, Total Actual, Total Variance, Overall Variance %, and the number of Open (Pending) Items.</t>
        </is>
      </c>
    </row>
    <row r="8" ht="55" customHeight="1">
      <c r="A8" s="20" t="inlineStr">
        <is>
          <t>Dashboard Sheet</t>
        </is>
      </c>
      <c r="B8" s="21" t="inlineStr">
        <is>
          <t>Provides a visual snapshot with KPI tiles, a Budget vs Actual bar chart by category, a cumulative spend line chart, a budget share pie chart, and a table of the Top 5 Over-Budget line items ranked automatically by variance.</t>
        </is>
      </c>
    </row>
    <row r="9" ht="55" customHeight="1">
      <c r="A9" s="20" t="inlineStr">
        <is>
          <t>Data Entry Notes</t>
        </is>
      </c>
      <c r="B9" s="21" t="inlineStr">
        <is>
          <t>Enter all costs in US dollars (USD). Use standard US date format MM/DD/YYYY for all Due Date and Paid Date entries. Avoid deleting formula cells in columns I, J, and K on the Budget Detail sheet, as the Summary and Dashboard sheets depend on them.</t>
        </is>
      </c>
    </row>
    <row r="10" ht="55" customHeight="1">
      <c r="A10" s="20" t="inlineStr">
        <is>
          <t>Adding New Line Items</t>
        </is>
      </c>
      <c r="B10" s="21" t="inlineStr">
        <is>
          <t>To add a new cost line, insert a new row within the Budget Detail table, fill in all columns, and copy the formulas from columns I, J, and K down into the new row. Then extend the ranges referenced by the Budget Summary and Dashboard formulas if needed.</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2026-07-07T19:43:02Z</dcterms:created>
  <dcterms:modified xmlns:dcterms="http://purl.org/dc/terms/" xmlns:xsi="http://www.w3.org/2001/XMLSchema-instance" xsi:type="dcterms:W3CDTF">2026-07-07T19:43:02Z</dcterms:modified>
</cp:coreProperties>
</file>