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verse DCF Model" sheetId="1" state="visible" r:id="rId1"/>
    <sheet xmlns:r="http://schemas.openxmlformats.org/officeDocument/2006/relationships" name="Company Comparison"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5">
    <numFmt numFmtId="164" formatCode="&quot;$&quot;#,##0.00"/>
    <numFmt numFmtId="165" formatCode="#,##0.0"/>
    <numFmt numFmtId="166" formatCode="&quot;$&quot;#,##0"/>
    <numFmt numFmtId="167" formatCode="0.0%"/>
    <numFmt numFmtId="168" formatCode="0.000"/>
  </numFmts>
  <fonts count="7">
    <font>
      <name val="Calibri"/>
      <family val="2"/>
      <color theme="1"/>
      <sz val="11"/>
      <scheme val="minor"/>
    </font>
    <font>
      <name val="Calibri"/>
      <b val="1"/>
      <color rgb="000E3A5B"/>
      <sz val="16"/>
    </font>
    <font>
      <name val="Calibri"/>
      <i val="1"/>
      <color rgb="004B5563"/>
      <sz val="9"/>
    </font>
    <font>
      <name val="Calibri"/>
      <b val="1"/>
      <color rgb="00FFFFFF"/>
      <sz val="11"/>
    </font>
    <font>
      <name val="Calibri"/>
      <b val="1"/>
      <color rgb="000E3A5B"/>
      <sz val="10"/>
    </font>
    <font>
      <name val="Calibri"/>
      <color rgb="001F2937"/>
      <sz val="10"/>
    </font>
    <font>
      <name val="Calibri"/>
      <b val="1"/>
      <color rgb="00FFFFFF"/>
      <sz val="10"/>
    </font>
  </fonts>
  <fills count="8">
    <fill>
      <patternFill/>
    </fill>
    <fill>
      <patternFill patternType="gray125"/>
    </fill>
    <fill>
      <patternFill patternType="solid">
        <fgColor rgb="000E3A5B"/>
      </patternFill>
    </fill>
    <fill>
      <patternFill patternType="solid">
        <fgColor rgb="00FFFBEB"/>
      </patternFill>
    </fill>
    <fill>
      <patternFill patternType="solid">
        <fgColor rgb="001A5680"/>
      </patternFill>
    </fill>
    <fill>
      <patternFill patternType="solid">
        <fgColor rgb="00FFFFFF"/>
      </patternFill>
    </fill>
    <fill>
      <patternFill patternType="solid">
        <fgColor rgb="00EAF1F6"/>
      </patternFill>
    </fill>
    <fill>
      <patternFill patternType="solid">
        <fgColor rgb="00F4A62A"/>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style="thin">
        <color rgb="00D1D5DB"/>
      </right>
      <top style="thin">
        <color rgb="00D1D5DB"/>
      </top>
      <bottom style="thin">
        <color rgb="00D1D5DB"/>
      </bottom>
      <diagonal/>
    </border>
    <border>
      <left/>
      <right/>
      <top style="thin">
        <color rgb="00D1D5DB"/>
      </top>
      <bottom style="thin">
        <color rgb="00D1D5DB"/>
      </bottom>
      <diagonal/>
    </border>
  </borders>
  <cellStyleXfs count="1">
    <xf numFmtId="0" fontId="0" fillId="0" borderId="0"/>
  </cellStyleXfs>
  <cellXfs count="62">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1" applyAlignment="1" pivotButton="0" quotePrefix="0" xfId="0">
      <alignment horizontal="center" vertical="center" wrapText="1"/>
    </xf>
    <xf numFmtId="0" fontId="4" fillId="0" borderId="1" pivotButton="0" quotePrefix="0" xfId="0"/>
    <xf numFmtId="164" fontId="5" fillId="3" borderId="1" applyAlignment="1" pivotButton="0" quotePrefix="0" xfId="0">
      <alignment horizontal="right" vertical="center"/>
    </xf>
    <xf numFmtId="165" fontId="5" fillId="3" borderId="1" applyAlignment="1" pivotButton="0" quotePrefix="0" xfId="0">
      <alignment horizontal="right" vertical="center"/>
    </xf>
    <xf numFmtId="166" fontId="5" fillId="3" borderId="1" applyAlignment="1" pivotButton="0" quotePrefix="0" xfId="0">
      <alignment horizontal="right" vertical="center"/>
    </xf>
    <xf numFmtId="167" fontId="5" fillId="3" borderId="1" applyAlignment="1" pivotButton="0" quotePrefix="0" xfId="0">
      <alignment horizontal="right" vertical="center"/>
    </xf>
    <xf numFmtId="1" fontId="5" fillId="3" borderId="1" applyAlignment="1" pivotButton="0" quotePrefix="0" xfId="0">
      <alignment horizontal="right" vertical="center"/>
    </xf>
    <xf numFmtId="166" fontId="5" fillId="0" borderId="1" applyAlignment="1" pivotButton="0" quotePrefix="0" xfId="0">
      <alignment horizontal="right" vertical="center"/>
    </xf>
    <xf numFmtId="0" fontId="6" fillId="4" borderId="1" applyAlignment="1" pivotButton="0" quotePrefix="0" xfId="0">
      <alignment horizontal="center" vertical="center" wrapText="1"/>
    </xf>
    <xf numFmtId="0" fontId="5" fillId="5" borderId="1" applyAlignment="1" pivotButton="0" quotePrefix="0" xfId="0">
      <alignment horizontal="center" vertical="center" wrapText="1"/>
    </xf>
    <xf numFmtId="167" fontId="5" fillId="5" borderId="1" pivotButton="0" quotePrefix="0" xfId="0"/>
    <xf numFmtId="166" fontId="5" fillId="5" borderId="1" pivotButton="0" quotePrefix="0" xfId="0"/>
    <xf numFmtId="168" fontId="5" fillId="5" borderId="1" pivotButton="0" quotePrefix="0" xfId="0"/>
    <xf numFmtId="0" fontId="5" fillId="6" borderId="1" applyAlignment="1" pivotButton="0" quotePrefix="0" xfId="0">
      <alignment horizontal="center" vertical="center" wrapText="1"/>
    </xf>
    <xf numFmtId="167" fontId="5" fillId="6" borderId="1" pivotButton="0" quotePrefix="0" xfId="0"/>
    <xf numFmtId="166" fontId="5" fillId="6" borderId="1" pivotButton="0" quotePrefix="0" xfId="0"/>
    <xf numFmtId="168" fontId="5" fillId="6" borderId="1" pivotButton="0" quotePrefix="0" xfId="0"/>
    <xf numFmtId="0" fontId="4" fillId="7" borderId="1" pivotButton="0" quotePrefix="0" xfId="0"/>
    <xf numFmtId="166" fontId="4" fillId="7" borderId="1" applyAlignment="1" pivotButton="0" quotePrefix="0" xfId="0">
      <alignment horizontal="right" vertical="center"/>
    </xf>
    <xf numFmtId="164" fontId="4" fillId="7" borderId="1" applyAlignment="1" pivotButton="0" quotePrefix="0" xfId="0">
      <alignment horizontal="right" vertical="center"/>
    </xf>
    <xf numFmtId="164" fontId="5" fillId="0" borderId="1" applyAlignment="1" pivotButton="0" quotePrefix="0" xfId="0">
      <alignment horizontal="right" vertical="center"/>
    </xf>
    <xf numFmtId="167" fontId="5" fillId="0" borderId="1" applyAlignment="1" pivotButton="0" quotePrefix="0" xfId="0">
      <alignment horizontal="right" vertical="center"/>
    </xf>
    <xf numFmtId="0" fontId="5" fillId="0" borderId="1" applyAlignment="1" pivotButton="0" quotePrefix="0" xfId="0">
      <alignment horizontal="right" vertical="center"/>
    </xf>
    <xf numFmtId="10" fontId="4" fillId="7" borderId="1" applyAlignment="1" pivotButton="0" quotePrefix="0" xfId="0">
      <alignment horizontal="right" vertical="center"/>
    </xf>
    <xf numFmtId="0" fontId="1" fillId="0" borderId="0" pivotButton="0" quotePrefix="0" xfId="0"/>
    <xf numFmtId="0" fontId="5" fillId="6" borderId="1" pivotButton="0" quotePrefix="0" xfId="0"/>
    <xf numFmtId="164" fontId="5" fillId="6" borderId="1" applyAlignment="1" pivotButton="0" quotePrefix="0" xfId="0">
      <alignment horizontal="right" vertical="center"/>
    </xf>
    <xf numFmtId="165" fontId="5" fillId="6" borderId="1" applyAlignment="1" pivotButton="0" quotePrefix="0" xfId="0">
      <alignment horizontal="right" vertical="center"/>
    </xf>
    <xf numFmtId="166" fontId="5" fillId="6" borderId="1" applyAlignment="1" pivotButton="0" quotePrefix="0" xfId="0">
      <alignment horizontal="right" vertical="center"/>
    </xf>
    <xf numFmtId="167" fontId="5" fillId="6" borderId="1" applyAlignment="1" pivotButton="0" quotePrefix="0" xfId="0">
      <alignment horizontal="right" vertical="center"/>
    </xf>
    <xf numFmtId="10" fontId="5" fillId="6" borderId="1" applyAlignment="1" pivotButton="0" quotePrefix="0" xfId="0">
      <alignment horizontal="right" vertical="center"/>
    </xf>
    <xf numFmtId="0" fontId="5" fillId="5" borderId="1" pivotButton="0" quotePrefix="0" xfId="0"/>
    <xf numFmtId="164" fontId="5" fillId="5" borderId="1" applyAlignment="1" pivotButton="0" quotePrefix="0" xfId="0">
      <alignment horizontal="right" vertical="center"/>
    </xf>
    <xf numFmtId="165" fontId="5" fillId="5" borderId="1" applyAlignment="1" pivotButton="0" quotePrefix="0" xfId="0">
      <alignment horizontal="right" vertical="center"/>
    </xf>
    <xf numFmtId="166" fontId="5" fillId="5" borderId="1" applyAlignment="1" pivotButton="0" quotePrefix="0" xfId="0">
      <alignment horizontal="right" vertical="center"/>
    </xf>
    <xf numFmtId="167" fontId="5" fillId="5" borderId="1" applyAlignment="1" pivotButton="0" quotePrefix="0" xfId="0">
      <alignment horizontal="right" vertical="center"/>
    </xf>
    <xf numFmtId="10" fontId="5" fillId="5" borderId="1" applyAlignment="1" pivotButton="0" quotePrefix="0" xfId="0">
      <alignment horizontal="right" vertical="center"/>
    </xf>
    <xf numFmtId="166" fontId="4" fillId="7" borderId="1" pivotButton="0" quotePrefix="0" xfId="0"/>
    <xf numFmtId="167" fontId="4" fillId="7" borderId="1" pivotButton="0" quotePrefix="0" xfId="0"/>
    <xf numFmtId="10" fontId="4" fillId="7" borderId="1" pivotButton="0" quotePrefix="0" xfId="0"/>
    <xf numFmtId="0" fontId="0" fillId="3" borderId="1" pivotButton="0" quotePrefix="0" xfId="0"/>
    <xf numFmtId="10" fontId="0" fillId="0" borderId="1" pivotButton="0" quotePrefix="0" xfId="0"/>
    <xf numFmtId="0" fontId="4" fillId="6" borderId="1" pivotButton="0" quotePrefix="0" xfId="0"/>
    <xf numFmtId="0" fontId="4" fillId="5" borderId="1" pivotButton="0" quotePrefix="0" xfId="0"/>
    <xf numFmtId="0" fontId="5" fillId="5" borderId="1" applyAlignment="1" pivotButton="0" quotePrefix="0" xfId="0">
      <alignment horizontal="right" vertical="center"/>
    </xf>
    <xf numFmtId="0" fontId="5" fillId="0" borderId="1" pivotButton="0" quotePrefix="0" xfId="0"/>
    <xf numFmtId="166" fontId="0" fillId="5" borderId="1" pivotButton="0" quotePrefix="0" xfId="0"/>
    <xf numFmtId="166" fontId="0" fillId="6" borderId="1" pivotButton="0" quotePrefix="0" xfId="0"/>
    <xf numFmtId="0" fontId="6" fillId="4" borderId="0" pivotButton="0" quotePrefix="0" xfId="0"/>
    <xf numFmtId="0" fontId="0" fillId="0" borderId="0" applyAlignment="1" pivotButton="0" quotePrefix="0" xfId="0">
      <alignment vertical="top" wrapText="1"/>
    </xf>
    <xf numFmtId="0" fontId="4" fillId="5" borderId="1" applyAlignment="1" pivotButton="0" quotePrefix="0" xfId="0">
      <alignment vertical="top" wrapText="1"/>
    </xf>
    <xf numFmtId="0" fontId="5" fillId="5" borderId="1" applyAlignment="1" pivotButton="0" quotePrefix="0" xfId="0">
      <alignment vertical="top" wrapText="1"/>
    </xf>
    <xf numFmtId="0" fontId="4" fillId="6" borderId="1" applyAlignment="1" pivotButton="0" quotePrefix="0" xfId="0">
      <alignment vertical="top" wrapText="1"/>
    </xf>
    <xf numFmtId="0" fontId="5" fillId="6" borderId="1" applyAlignment="1" pivotButton="0" quotePrefix="0" xfId="0">
      <alignment vertical="top" wrapText="1"/>
    </xf>
    <xf numFmtId="0" fontId="5" fillId="3" borderId="1" pivotButton="0" quotePrefix="0" xfId="0"/>
    <xf numFmtId="0" fontId="5" fillId="0" borderId="1" applyAlignment="1" pivotButton="0" quotePrefix="0" xfId="0">
      <alignment vertical="top" wrapText="1"/>
    </xf>
    <xf numFmtId="0" fontId="5" fillId="7" borderId="1" pivotButton="0" quotePrefix="0" xfId="0"/>
    <xf numFmtId="0" fontId="0" fillId="0" borderId="4" pivotButton="0" quotePrefix="0" xfId="0"/>
    <xf numFmtId="0" fontId="0" fillId="0" borderId="5" pivotButton="0" quotePrefix="0" xfId="0"/>
  </cellXfs>
  <cellStyles count="1">
    <cellStyle name="Normal" xfId="0" builtinId="0" hidden="0"/>
  </cellStyles>
  <dxfs count="4">
    <dxf>
      <font>
        <b val="1"/>
        <color rgb="0016A34A"/>
      </font>
    </dxf>
    <dxf>
      <font>
        <b val="1"/>
        <color rgb="00DC2626"/>
      </font>
    </dxf>
    <dxf>
      <font>
        <b val="1"/>
        <color rgb="00DC2626"/>
      </font>
      <fill>
        <patternFill patternType="solid">
          <fgColor rgb="00FDE68A"/>
        </patternFill>
      </fill>
    </dxf>
    <dxf>
      <font>
        <color rgb="0016A34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Implied Growth Rate by Company</a:t>
            </a:r>
          </a:p>
        </rich>
      </tx>
    </title>
    <plotArea>
      <barChart>
        <barDir val="col"/>
        <grouping val="clustered"/>
        <ser>
          <idx val="0"/>
          <order val="0"/>
          <tx>
            <strRef>
              <f>'Company Comparison'!K3</f>
            </strRef>
          </tx>
          <spPr>
            <a:solidFill xmlns:a="http://schemas.openxmlformats.org/drawingml/2006/main">
              <a:srgbClr val="1A5680"/>
            </a:solidFill>
            <a:ln xmlns:a="http://schemas.openxmlformats.org/drawingml/2006/main">
              <a:prstDash val="solid"/>
            </a:ln>
          </spPr>
          <cat>
            <numRef>
              <f>'Company Comparison'!$A$4:$A$13</f>
            </numRef>
          </cat>
          <val>
            <numRef>
              <f>'Company Comparison'!$K$4:$K$13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Company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Implied Growth Rate</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Explicit Forecast: Projected FCF vs PV of FCF</a:t>
            </a:r>
          </a:p>
        </rich>
      </tx>
    </title>
    <plotArea>
      <lineChart>
        <grouping val="standard"/>
        <ser>
          <idx val="0"/>
          <order val="0"/>
          <tx>
            <strRef>
              <f>'Reverse DCF Model'!C20</f>
            </strRef>
          </tx>
          <spPr>
            <a:ln xmlns:a="http://schemas.openxmlformats.org/drawingml/2006/main" w="25000">
              <a:solidFill>
                <a:srgbClr val="F4A62A"/>
              </a:solidFill>
              <a:prstDash val="solid"/>
            </a:ln>
          </spPr>
          <marker>
            <symbol val="none"/>
            <spPr>
              <a:ln xmlns:a="http://schemas.openxmlformats.org/drawingml/2006/main">
                <a:prstDash val="solid"/>
              </a:ln>
            </spPr>
          </marker>
          <cat>
            <numRef>
              <f>'Reverse DCF Model'!$A$20:$A$24</f>
            </numRef>
          </cat>
          <val>
            <numRef>
              <f>'Reverse DCF Model'!$C$21:$C$24</f>
            </numRef>
          </val>
        </ser>
        <ser>
          <idx val="1"/>
          <order val="1"/>
          <tx>
            <strRef>
              <f>'Reverse DCF Model'!E20</f>
            </strRef>
          </tx>
          <spPr>
            <a:ln xmlns:a="http://schemas.openxmlformats.org/drawingml/2006/main" w="25000">
              <a:solidFill>
                <a:srgbClr val="0E3A5B"/>
              </a:solidFill>
              <a:prstDash val="solid"/>
            </a:ln>
          </spPr>
          <marker>
            <symbol val="none"/>
            <spPr>
              <a:ln xmlns:a="http://schemas.openxmlformats.org/drawingml/2006/main">
                <a:prstDash val="solid"/>
              </a:ln>
            </spPr>
          </marker>
          <cat>
            <numRef>
              <f>'Reverse DCF Model'!$A$20:$A$24</f>
            </numRef>
          </cat>
          <val>
            <numRef>
              <f>'Reverse DCF Model'!$E$21:$E$24</f>
            </numRef>
          </val>
        </ser>
        <axId val="10"/>
        <axId val="100"/>
      </lineChart>
      <catAx>
        <axId val="10"/>
        <scaling>
          <orientation val="minMax"/>
        </scaling>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 Millions</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EV Composition</a:t>
            </a:r>
          </a:p>
        </rich>
      </tx>
    </title>
    <plotArea>
      <pieChart>
        <varyColors val="1"/>
        <ser>
          <idx val="0"/>
          <order val="0"/>
          <spPr>
            <a:solidFill xmlns:a="http://schemas.openxmlformats.org/drawingml/2006/main">
              <a:srgbClr val="F4A62A"/>
            </a:solidFill>
            <a:ln xmlns:a="http://schemas.openxmlformats.org/drawingml/2006/main">
              <a:prstDash val="solid"/>
            </a:ln>
          </spPr>
          <cat>
            <numRef>
              <f>'Dashboard'!$A$13:$A$14</f>
            </numRef>
          </cat>
          <val>
            <numRef>
              <f>'Dashboard'!$B$13:$B$14</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3</col>
      <colOff>0</colOff>
      <row>2</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19</row>
      <rowOff>0</rowOff>
    </from>
    <ext cx="64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15</row>
      <rowOff>0</rowOff>
    </from>
    <ext cx="360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F39"/>
  <sheetViews>
    <sheetView showGridLines="0" workbookViewId="0">
      <pane ySplit="4" topLeftCell="A5" activePane="bottomLeft" state="frozen"/>
      <selection pane="bottomLef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s>
  <sheetData>
    <row r="1" ht="26" customHeight="1">
      <c r="A1" s="1" t="inlineStr">
        <is>
          <t>Reverse DCF Valuation Model — TechNova Inc.</t>
        </is>
      </c>
    </row>
    <row r="2">
      <c r="A2" s="2" t="inlineStr">
        <is>
          <t>Solve for the growth rate the market is currently pricing into the stock</t>
        </is>
      </c>
    </row>
    <row r="3"/>
    <row r="4">
      <c r="A4" s="3" t="inlineStr">
        <is>
          <t>COMPANY ASSUMPTIONS (INPUTS)</t>
        </is>
      </c>
      <c r="B4" s="60" t="n"/>
    </row>
    <row r="5">
      <c r="A5" s="4" t="inlineStr">
        <is>
          <t>Current Share Price</t>
        </is>
      </c>
      <c r="B5" s="5" t="n">
        <v>185.4</v>
      </c>
    </row>
    <row r="6">
      <c r="A6" s="4" t="inlineStr">
        <is>
          <t>Shares Outstanding (millions)</t>
        </is>
      </c>
      <c r="B6" s="6" t="n">
        <v>950</v>
      </c>
    </row>
    <row r="7">
      <c r="A7" s="4" t="inlineStr">
        <is>
          <t>Net Debt ($ millions)</t>
        </is>
      </c>
      <c r="B7" s="7" t="n">
        <v>12500</v>
      </c>
    </row>
    <row r="8">
      <c r="A8" s="4" t="inlineStr">
        <is>
          <t>Current Free Cash Flow ($ millions)</t>
        </is>
      </c>
      <c r="B8" s="7" t="n">
        <v>28500</v>
      </c>
    </row>
    <row r="9">
      <c r="A9" s="4" t="inlineStr">
        <is>
          <t>WACC (Discount Rate)</t>
        </is>
      </c>
      <c r="B9" s="8" t="n">
        <v>0.09</v>
      </c>
    </row>
    <row r="10">
      <c r="A10" s="4" t="inlineStr">
        <is>
          <t>Terminal Growth Rate</t>
        </is>
      </c>
      <c r="B10" s="8" t="n">
        <v>0.03</v>
      </c>
    </row>
    <row r="11">
      <c r="A11" s="4" t="inlineStr">
        <is>
          <t>Projection Years</t>
        </is>
      </c>
      <c r="B11" s="9" t="n">
        <v>5</v>
      </c>
    </row>
    <row r="12">
      <c r="A12" s="4" t="inlineStr">
        <is>
          <t>Growth Rate Assumption (Years 1-5)</t>
        </is>
      </c>
      <c r="B12" s="8" t="n">
        <v>0.11</v>
      </c>
    </row>
    <row r="13"/>
    <row r="14">
      <c r="A14" s="3" t="inlineStr">
        <is>
          <t>CALCULATED VALUATION METRICS</t>
        </is>
      </c>
      <c r="B14" s="60" t="n"/>
    </row>
    <row r="15">
      <c r="A15" s="4" t="inlineStr">
        <is>
          <t>Market Capitalization ($M)</t>
        </is>
      </c>
      <c r="B15" s="10">
        <f>B5*B6</f>
        <v/>
      </c>
    </row>
    <row r="16">
      <c r="A16" s="4" t="inlineStr">
        <is>
          <t>Enterprise Value ($M)</t>
        </is>
      </c>
      <c r="B16" s="10">
        <f>B15+B7</f>
        <v/>
      </c>
    </row>
    <row r="17"/>
    <row r="18">
      <c r="A18" s="3" t="inlineStr">
        <is>
          <t>EXPLICIT FORECAST — IMPLIED CASH FLOWS</t>
        </is>
      </c>
      <c r="B18" s="61" t="n"/>
      <c r="C18" s="61" t="n"/>
      <c r="D18" s="61" t="n"/>
      <c r="E18" s="61" t="n"/>
      <c r="F18" s="60" t="n"/>
    </row>
    <row r="19">
      <c r="A19" s="11" t="inlineStr">
        <is>
          <t>Year</t>
        </is>
      </c>
      <c r="B19" s="11" t="inlineStr">
        <is>
          <t>Growth Rate Applied</t>
        </is>
      </c>
      <c r="C19" s="11" t="inlineStr">
        <is>
          <t>Projected FCF ($M)</t>
        </is>
      </c>
      <c r="D19" s="11" t="inlineStr">
        <is>
          <t>Discount Factor</t>
        </is>
      </c>
      <c r="E19" s="11" t="inlineStr">
        <is>
          <t>PV of FCF ($M)</t>
        </is>
      </c>
      <c r="F19" s="11" t="inlineStr">
        <is>
          <t>Cumulative PV ($M)</t>
        </is>
      </c>
    </row>
    <row r="20">
      <c r="A20" s="12" t="n">
        <v>1</v>
      </c>
      <c r="B20" s="13">
        <f>$B$12</f>
        <v/>
      </c>
      <c r="C20" s="14">
        <f>B8*(1+B20)</f>
        <v/>
      </c>
      <c r="D20" s="15">
        <f>1/(1+$B$9)^A20</f>
        <v/>
      </c>
      <c r="E20" s="14">
        <f>C20*D20</f>
        <v/>
      </c>
      <c r="F20" s="14">
        <f>E20</f>
        <v/>
      </c>
    </row>
    <row r="21">
      <c r="A21" s="16" t="n">
        <v>2</v>
      </c>
      <c r="B21" s="17">
        <f>$B$12</f>
        <v/>
      </c>
      <c r="C21" s="18">
        <f>C20*(1+B21)</f>
        <v/>
      </c>
      <c r="D21" s="19">
        <f>1/(1+$B$9)^A21</f>
        <v/>
      </c>
      <c r="E21" s="18">
        <f>C21*D21</f>
        <v/>
      </c>
      <c r="F21" s="18">
        <f>F20+E21</f>
        <v/>
      </c>
    </row>
    <row r="22">
      <c r="A22" s="12" t="n">
        <v>3</v>
      </c>
      <c r="B22" s="13">
        <f>$B$12</f>
        <v/>
      </c>
      <c r="C22" s="14">
        <f>C21*(1+B22)</f>
        <v/>
      </c>
      <c r="D22" s="15">
        <f>1/(1+$B$9)^A22</f>
        <v/>
      </c>
      <c r="E22" s="14">
        <f>C22*D22</f>
        <v/>
      </c>
      <c r="F22" s="14">
        <f>F21+E22</f>
        <v/>
      </c>
    </row>
    <row r="23">
      <c r="A23" s="16" t="n">
        <v>4</v>
      </c>
      <c r="B23" s="17">
        <f>$B$12</f>
        <v/>
      </c>
      <c r="C23" s="18">
        <f>C22*(1+B23)</f>
        <v/>
      </c>
      <c r="D23" s="19">
        <f>1/(1+$B$9)^A23</f>
        <v/>
      </c>
      <c r="E23" s="18">
        <f>C23*D23</f>
        <v/>
      </c>
      <c r="F23" s="18">
        <f>F22+E23</f>
        <v/>
      </c>
    </row>
    <row r="24">
      <c r="A24" s="12" t="n">
        <v>5</v>
      </c>
      <c r="B24" s="13">
        <f>$B$12</f>
        <v/>
      </c>
      <c r="C24" s="14">
        <f>C23*(1+B24)</f>
        <v/>
      </c>
      <c r="D24" s="15">
        <f>1/(1+$B$9)^A24</f>
        <v/>
      </c>
      <c r="E24" s="14">
        <f>C24*D24</f>
        <v/>
      </c>
      <c r="F24" s="14">
        <f>F23+E24</f>
        <v/>
      </c>
    </row>
    <row r="25"/>
    <row r="26">
      <c r="A26" s="4" t="inlineStr">
        <is>
          <t>Terminal Value ($M)</t>
        </is>
      </c>
      <c r="B26" s="10">
        <f>C24*(1+B10)/(B9-B10)</f>
        <v/>
      </c>
    </row>
    <row r="27">
      <c r="A27" s="4" t="inlineStr">
        <is>
          <t>PV of Terminal Value ($M)</t>
        </is>
      </c>
      <c r="B27" s="10">
        <f>B26*D24</f>
        <v/>
      </c>
    </row>
    <row r="28">
      <c r="A28" s="20" t="inlineStr">
        <is>
          <t>Implied Enterprise Value ($M)</t>
        </is>
      </c>
      <c r="B28" s="21">
        <f>F24+B27</f>
        <v/>
      </c>
    </row>
    <row r="29">
      <c r="A29" s="4" t="inlineStr">
        <is>
          <t>Implied Equity Value ($M)</t>
        </is>
      </c>
      <c r="B29" s="10">
        <f>B28-B7</f>
        <v/>
      </c>
    </row>
    <row r="30">
      <c r="A30" s="20" t="inlineStr">
        <is>
          <t>Implied Share Price</t>
        </is>
      </c>
      <c r="B30" s="22">
        <f>IFERROR(B29/B6,0)</f>
        <v/>
      </c>
    </row>
    <row r="31">
      <c r="A31" s="4" t="inlineStr">
        <is>
          <t>Variance vs Current Price ($)</t>
        </is>
      </c>
      <c r="B31" s="23">
        <f>B30-B5</f>
        <v/>
      </c>
    </row>
    <row r="32">
      <c r="A32" s="4" t="inlineStr">
        <is>
          <t>Variance %</t>
        </is>
      </c>
      <c r="B32" s="24">
        <f>IFERROR(B31/B5,0)</f>
        <v/>
      </c>
    </row>
    <row r="33">
      <c r="A33" s="4" t="inlineStr">
        <is>
          <t>Model vs Market Signal</t>
        </is>
      </c>
      <c r="B33" s="25">
        <f>IF(B32&gt;0.02,"Undervalued",IF(B32&lt;-0.02,"Overvalued","Fairly Valued"))</f>
        <v/>
      </c>
    </row>
    <row r="34"/>
    <row r="35">
      <c r="A35" s="3" t="inlineStr">
        <is>
          <t>REVERSE-SOLVED IMPLIED GROWTH RATE (SINGLE-STAGE MODEL)</t>
        </is>
      </c>
      <c r="B35" s="61" t="n"/>
      <c r="C35" s="61" t="n"/>
      <c r="D35" s="61" t="n"/>
      <c r="E35" s="61" t="n"/>
      <c r="F35" s="60" t="n"/>
    </row>
    <row r="36">
      <c r="A36" s="20" t="inlineStr">
        <is>
          <t>Implied Perpetual Growth Rate (algebraic solve)</t>
        </is>
      </c>
      <c r="B36" s="26">
        <f>IFERROR((B16*B9-B8)/(B16+B8),0)</f>
        <v/>
      </c>
    </row>
    <row r="37"/>
    <row r="38">
      <c r="A38" s="2" t="inlineStr">
        <is>
          <t>Note: This is the constant growth rate that makes Enterprise Value = FCF*(1+g)/(WACC-g) equal to today's EV.</t>
        </is>
      </c>
    </row>
    <row r="39">
      <c r="A39" s="2" t="inlineStr">
        <is>
          <t>For the 5-year explicit model above, use Data &gt; What-If Analysis &gt; Goal Seek: set cell B30 to the value in B5 by changing cell B12.</t>
        </is>
      </c>
    </row>
  </sheetData>
  <mergeCells count="8">
    <mergeCell ref="A1:F1"/>
    <mergeCell ref="A2:F2"/>
    <mergeCell ref="A4:B4"/>
    <mergeCell ref="A14:B14"/>
    <mergeCell ref="A18:F18"/>
    <mergeCell ref="A35:F35"/>
    <mergeCell ref="A38:F38"/>
    <mergeCell ref="A39:F39"/>
  </mergeCells>
  <conditionalFormatting sqref="B31">
    <cfRule type="expression" priority="1" dxfId="0">
      <formula>B31&gt;0</formula>
    </cfRule>
    <cfRule type="expression" priority="2" dxfId="1">
      <formula>B31&lt;0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9"/>
  <sheetViews>
    <sheetView showGridLines="0" workbookViewId="0">
      <pane ySplit="3" topLeftCell="A4" activePane="bottomLeft" state="frozen"/>
      <selection pane="bottomLeft" activeCell="A1" sqref="A1"/>
    </sheetView>
  </sheetViews>
  <sheetFormatPr baseColWidth="8" defaultRowHeight="15"/>
  <cols>
    <col width="20" customWidth="1" min="1" max="1"/>
    <col width="9" customWidth="1" min="2" max="2"/>
    <col width="16" customWidth="1" min="3" max="3"/>
    <col width="13" customWidth="1" min="4" max="4"/>
    <col width="13" customWidth="1" min="5" max="5"/>
    <col width="15" customWidth="1" min="6" max="6"/>
    <col width="13" customWidth="1" min="7" max="7"/>
    <col width="17" customWidth="1" min="8" max="8"/>
    <col width="15" customWidth="1" min="9" max="9"/>
    <col width="9" customWidth="1" min="10" max="10"/>
    <col width="16" customWidth="1" min="11" max="11"/>
    <col width="16" customWidth="1" min="12" max="12"/>
  </cols>
  <sheetData>
    <row r="1" ht="24" customHeight="1">
      <c r="A1" s="27" t="inlineStr">
        <is>
          <t>Reverse DCF — Peer Comparison (Implied Growth Rates)</t>
        </is>
      </c>
    </row>
    <row r="2"/>
    <row r="3">
      <c r="A3" s="3" t="inlineStr">
        <is>
          <t>Company</t>
        </is>
      </c>
      <c r="B3" s="3" t="inlineStr">
        <is>
          <t>Ticker</t>
        </is>
      </c>
      <c r="C3" s="3" t="inlineStr">
        <is>
          <t>Sector</t>
        </is>
      </c>
      <c r="D3" s="3" t="inlineStr">
        <is>
          <t>Current Price</t>
        </is>
      </c>
      <c r="E3" s="3" t="inlineStr">
        <is>
          <t>Shares Out (M)</t>
        </is>
      </c>
      <c r="F3" s="3" t="inlineStr">
        <is>
          <t>Market Cap ($M)</t>
        </is>
      </c>
      <c r="G3" s="3" t="inlineStr">
        <is>
          <t>Net Debt ($M)</t>
        </is>
      </c>
      <c r="H3" s="3" t="inlineStr">
        <is>
          <t>Enterprise Value ($M)</t>
        </is>
      </c>
      <c r="I3" s="3" t="inlineStr">
        <is>
          <t>Current FCF ($M)</t>
        </is>
      </c>
      <c r="J3" s="3" t="inlineStr">
        <is>
          <t>WACC</t>
        </is>
      </c>
      <c r="K3" s="3" t="inlineStr">
        <is>
          <t>Implied Growth Rate</t>
        </is>
      </c>
      <c r="L3" s="3" t="inlineStr">
        <is>
          <t>Flag (&gt;GDP+2%)</t>
        </is>
      </c>
    </row>
    <row r="4">
      <c r="A4" s="28" t="inlineStr">
        <is>
          <t>TechNova Inc.</t>
        </is>
      </c>
      <c r="B4" s="28" t="inlineStr">
        <is>
          <t>TCNV</t>
        </is>
      </c>
      <c r="C4" s="28" t="inlineStr">
        <is>
          <t>Technology</t>
        </is>
      </c>
      <c r="D4" s="29" t="n">
        <v>185.4</v>
      </c>
      <c r="E4" s="30" t="n">
        <v>950</v>
      </c>
      <c r="F4" s="31">
        <f>D4*E4</f>
        <v/>
      </c>
      <c r="G4" s="31" t="n">
        <v>12500</v>
      </c>
      <c r="H4" s="31">
        <f>F4+G4</f>
        <v/>
      </c>
      <c r="I4" s="31" t="n">
        <v>28500</v>
      </c>
      <c r="J4" s="32" t="n">
        <v>0.09</v>
      </c>
      <c r="K4" s="33">
        <f>IFERROR((H4*J4-I4)/(H4+I4),0)</f>
        <v/>
      </c>
      <c r="L4" s="28">
        <f>IF(K4&gt;0.06,"High - Above Trend","Reasonable")</f>
        <v/>
      </c>
    </row>
    <row r="5">
      <c r="A5" s="34" t="inlineStr">
        <is>
          <t>Summit Retail Group</t>
        </is>
      </c>
      <c r="B5" s="34" t="inlineStr">
        <is>
          <t>SRTG</t>
        </is>
      </c>
      <c r="C5" s="34" t="inlineStr">
        <is>
          <t>Consumer Retail</t>
        </is>
      </c>
      <c r="D5" s="35" t="n">
        <v>74.2</v>
      </c>
      <c r="E5" s="36" t="n">
        <v>620</v>
      </c>
      <c r="F5" s="37">
        <f>D5*E5</f>
        <v/>
      </c>
      <c r="G5" s="37" t="n">
        <v>4800</v>
      </c>
      <c r="H5" s="37">
        <f>F5+G5</f>
        <v/>
      </c>
      <c r="I5" s="37" t="n">
        <v>3900</v>
      </c>
      <c r="J5" s="38" t="n">
        <v>0.08500000000000001</v>
      </c>
      <c r="K5" s="39">
        <f>IFERROR((H5*J5-I5)/(H5+I5),0)</f>
        <v/>
      </c>
      <c r="L5" s="34">
        <f>IF(K5&gt;0.06,"High - Above Trend","Reasonable")</f>
        <v/>
      </c>
    </row>
    <row r="6">
      <c r="A6" s="28" t="inlineStr">
        <is>
          <t>BlueWave Energy</t>
        </is>
      </c>
      <c r="B6" s="28" t="inlineStr">
        <is>
          <t>BWEN</t>
        </is>
      </c>
      <c r="C6" s="28" t="inlineStr">
        <is>
          <t>Energy</t>
        </is>
      </c>
      <c r="D6" s="29" t="n">
        <v>61.15</v>
      </c>
      <c r="E6" s="30" t="n">
        <v>480</v>
      </c>
      <c r="F6" s="31">
        <f>D6*E6</f>
        <v/>
      </c>
      <c r="G6" s="31" t="n">
        <v>9800</v>
      </c>
      <c r="H6" s="31">
        <f>F6+G6</f>
        <v/>
      </c>
      <c r="I6" s="31" t="n">
        <v>5200</v>
      </c>
      <c r="J6" s="32" t="n">
        <v>0.095</v>
      </c>
      <c r="K6" s="33">
        <f>IFERROR((H6*J6-I6)/(H6+I6),0)</f>
        <v/>
      </c>
      <c r="L6" s="28">
        <f>IF(K6&gt;0.06,"High - Above Trend","Reasonable")</f>
        <v/>
      </c>
    </row>
    <row r="7">
      <c r="A7" s="34" t="inlineStr">
        <is>
          <t>Harborline Financial</t>
        </is>
      </c>
      <c r="B7" s="34" t="inlineStr">
        <is>
          <t>HRBF</t>
        </is>
      </c>
      <c r="C7" s="34" t="inlineStr">
        <is>
          <t>Financial Services</t>
        </is>
      </c>
      <c r="D7" s="35" t="n">
        <v>128.75</v>
      </c>
      <c r="E7" s="36" t="n">
        <v>710</v>
      </c>
      <c r="F7" s="37">
        <f>D7*E7</f>
        <v/>
      </c>
      <c r="G7" s="37" t="n">
        <v>-2500</v>
      </c>
      <c r="H7" s="37">
        <f>F7+G7</f>
        <v/>
      </c>
      <c r="I7" s="37" t="n">
        <v>6100</v>
      </c>
      <c r="J7" s="38" t="n">
        <v>0.078</v>
      </c>
      <c r="K7" s="39">
        <f>IFERROR((H7*J7-I7)/(H7+I7),0)</f>
        <v/>
      </c>
      <c r="L7" s="34">
        <f>IF(K7&gt;0.06,"High - Above Trend","Reasonable")</f>
        <v/>
      </c>
    </row>
    <row r="8">
      <c r="A8" s="28" t="inlineStr">
        <is>
          <t>Crestpoint Healthcare</t>
        </is>
      </c>
      <c r="B8" s="28" t="inlineStr">
        <is>
          <t>CRPH</t>
        </is>
      </c>
      <c r="C8" s="28" t="inlineStr">
        <is>
          <t>Healthcare</t>
        </is>
      </c>
      <c r="D8" s="29" t="n">
        <v>210.9</v>
      </c>
      <c r="E8" s="30" t="n">
        <v>340</v>
      </c>
      <c r="F8" s="31">
        <f>D8*E8</f>
        <v/>
      </c>
      <c r="G8" s="31" t="n">
        <v>3100</v>
      </c>
      <c r="H8" s="31">
        <f>F8+G8</f>
        <v/>
      </c>
      <c r="I8" s="31" t="n">
        <v>4700</v>
      </c>
      <c r="J8" s="32" t="n">
        <v>0.082</v>
      </c>
      <c r="K8" s="33">
        <f>IFERROR((H8*J8-I8)/(H8+I8),0)</f>
        <v/>
      </c>
      <c r="L8" s="28">
        <f>IF(K8&gt;0.06,"High - Above Trend","Reasonable")</f>
        <v/>
      </c>
    </row>
    <row r="9">
      <c r="A9" s="34" t="inlineStr">
        <is>
          <t>Meridian Industrials</t>
        </is>
      </c>
      <c r="B9" s="34" t="inlineStr">
        <is>
          <t>MRDI</t>
        </is>
      </c>
      <c r="C9" s="34" t="inlineStr">
        <is>
          <t>Industrials</t>
        </is>
      </c>
      <c r="D9" s="35" t="n">
        <v>95.59999999999999</v>
      </c>
      <c r="E9" s="36" t="n">
        <v>410</v>
      </c>
      <c r="F9" s="37">
        <f>D9*E9</f>
        <v/>
      </c>
      <c r="G9" s="37" t="n">
        <v>6700</v>
      </c>
      <c r="H9" s="37">
        <f>F9+G9</f>
        <v/>
      </c>
      <c r="I9" s="37" t="n">
        <v>3300</v>
      </c>
      <c r="J9" s="38" t="n">
        <v>0.09</v>
      </c>
      <c r="K9" s="39">
        <f>IFERROR((H9*J9-I9)/(H9+I9),0)</f>
        <v/>
      </c>
      <c r="L9" s="34">
        <f>IF(K9&gt;0.06,"High - Above Trend","Reasonable")</f>
        <v/>
      </c>
    </row>
    <row r="10">
      <c r="A10" s="28" t="inlineStr">
        <is>
          <t>Falcon Media Group</t>
        </is>
      </c>
      <c r="B10" s="28" t="inlineStr">
        <is>
          <t>FLCM</t>
        </is>
      </c>
      <c r="C10" s="28" t="inlineStr">
        <is>
          <t>Media &amp; Entertainment</t>
        </is>
      </c>
      <c r="D10" s="29" t="n">
        <v>47.3</v>
      </c>
      <c r="E10" s="30" t="n">
        <v>890</v>
      </c>
      <c r="F10" s="31">
        <f>D10*E10</f>
        <v/>
      </c>
      <c r="G10" s="31" t="n">
        <v>5400</v>
      </c>
      <c r="H10" s="31">
        <f>F10+G10</f>
        <v/>
      </c>
      <c r="I10" s="31" t="n">
        <v>2650</v>
      </c>
      <c r="J10" s="32" t="n">
        <v>0.1</v>
      </c>
      <c r="K10" s="33">
        <f>IFERROR((H10*J10-I10)/(H10+I10),0)</f>
        <v/>
      </c>
      <c r="L10" s="28">
        <f>IF(K10&gt;0.06,"High - Above Trend","Reasonable")</f>
        <v/>
      </c>
    </row>
    <row r="11">
      <c r="A11" s="34" t="inlineStr">
        <is>
          <t>Union Foods Corp.</t>
        </is>
      </c>
      <c r="B11" s="34" t="inlineStr">
        <is>
          <t>UNFD</t>
        </is>
      </c>
      <c r="C11" s="34" t="inlineStr">
        <is>
          <t>Consumer Staples</t>
        </is>
      </c>
      <c r="D11" s="35" t="n">
        <v>58.85</v>
      </c>
      <c r="E11" s="36" t="n">
        <v>520</v>
      </c>
      <c r="F11" s="37">
        <f>D11*E11</f>
        <v/>
      </c>
      <c r="G11" s="37" t="n">
        <v>2900</v>
      </c>
      <c r="H11" s="37">
        <f>F11+G11</f>
        <v/>
      </c>
      <c r="I11" s="37" t="n">
        <v>2100</v>
      </c>
      <c r="J11" s="38" t="n">
        <v>0.075</v>
      </c>
      <c r="K11" s="39">
        <f>IFERROR((H11*J11-I11)/(H11+I11),0)</f>
        <v/>
      </c>
      <c r="L11" s="34">
        <f>IF(K11&gt;0.06,"High - Above Trend","Reasonable")</f>
        <v/>
      </c>
    </row>
    <row r="12">
      <c r="A12" s="28" t="inlineStr">
        <is>
          <t>Pinecrest Logistics</t>
        </is>
      </c>
      <c r="B12" s="28" t="inlineStr">
        <is>
          <t>PNLG</t>
        </is>
      </c>
      <c r="C12" s="28" t="inlineStr">
        <is>
          <t>Transportation</t>
        </is>
      </c>
      <c r="D12" s="29" t="n">
        <v>39.75</v>
      </c>
      <c r="E12" s="30" t="n">
        <v>300</v>
      </c>
      <c r="F12" s="31">
        <f>D12*E12</f>
        <v/>
      </c>
      <c r="G12" s="31" t="n">
        <v>3600</v>
      </c>
      <c r="H12" s="31">
        <f>F12+G12</f>
        <v/>
      </c>
      <c r="I12" s="31" t="n">
        <v>1450</v>
      </c>
      <c r="J12" s="32" t="n">
        <v>0.093</v>
      </c>
      <c r="K12" s="33">
        <f>IFERROR((H12*J12-I12)/(H12+I12),0)</f>
        <v/>
      </c>
      <c r="L12" s="28">
        <f>IF(K12&gt;0.06,"High - Above Trend","Reasonable")</f>
        <v/>
      </c>
    </row>
    <row r="13">
      <c r="A13" s="34" t="inlineStr">
        <is>
          <t>Quantum Semiconductors</t>
        </is>
      </c>
      <c r="B13" s="34" t="inlineStr">
        <is>
          <t>QSEM</t>
        </is>
      </c>
      <c r="C13" s="34" t="inlineStr">
        <is>
          <t>Technology</t>
        </is>
      </c>
      <c r="D13" s="35" t="n">
        <v>312.4</v>
      </c>
      <c r="E13" s="36" t="n">
        <v>260</v>
      </c>
      <c r="F13" s="37">
        <f>D13*E13</f>
        <v/>
      </c>
      <c r="G13" s="37" t="n">
        <v>-1200</v>
      </c>
      <c r="H13" s="37">
        <f>F13+G13</f>
        <v/>
      </c>
      <c r="I13" s="37" t="n">
        <v>5300</v>
      </c>
      <c r="J13" s="38" t="n">
        <v>0.1</v>
      </c>
      <c r="K13" s="39">
        <f>IFERROR((H13*J13-I13)/(H13+I13),0)</f>
        <v/>
      </c>
      <c r="L13" s="34">
        <f>IF(K13&gt;0.06,"High - Above Trend","Reasonable")</f>
        <v/>
      </c>
    </row>
    <row r="14">
      <c r="A14" s="20" t="inlineStr">
        <is>
          <t>AVERAGE / TOTAL</t>
        </is>
      </c>
      <c r="B14" s="20" t="n"/>
      <c r="C14" s="20" t="n"/>
      <c r="D14" s="20" t="n"/>
      <c r="E14" s="20" t="n"/>
      <c r="F14" s="40">
        <f>SUM(F4:F13)</f>
        <v/>
      </c>
      <c r="G14" s="20" t="n"/>
      <c r="H14" s="40">
        <f>SUM(H4:H13)</f>
        <v/>
      </c>
      <c r="I14" s="40">
        <f>SUM(I4:I13)</f>
        <v/>
      </c>
      <c r="J14" s="41">
        <f>AVERAGE(J4:J13)</f>
        <v/>
      </c>
      <c r="K14" s="42">
        <f>AVERAGE(K4:K13)</f>
        <v/>
      </c>
      <c r="L14" s="20" t="n"/>
    </row>
    <row r="15"/>
    <row r="16"/>
    <row r="17">
      <c r="A17" s="3" t="inlineStr">
        <is>
          <t>QUICK LOOKUP</t>
        </is>
      </c>
      <c r="B17" s="60" t="n"/>
    </row>
    <row r="18">
      <c r="A18" s="4" t="inlineStr">
        <is>
          <t>Enter Ticker:</t>
        </is>
      </c>
      <c r="B18" s="43" t="inlineStr">
        <is>
          <t>TCNV</t>
        </is>
      </c>
    </row>
    <row r="19">
      <c r="A19" s="4" t="inlineStr">
        <is>
          <t>Implied Growth Rate:</t>
        </is>
      </c>
      <c r="B19" s="44">
        <f>IFERROR(VLOOKUP(B18,B4:K13,10,FALSE),"Not Found")</f>
        <v/>
      </c>
    </row>
  </sheetData>
  <mergeCells count="2">
    <mergeCell ref="A1:L1"/>
    <mergeCell ref="A17:B17"/>
  </mergeCells>
  <conditionalFormatting sqref="K4:K13">
    <cfRule type="expression" priority="1" dxfId="2">
      <formula>K4&gt;0.06</formula>
    </cfRule>
    <cfRule type="expression" priority="2" dxfId="3">
      <formula>K4&lt;=0.06</formula>
    </cfRule>
  </conditionalFormatting>
  <dataValidations count="1">
    <dataValidation sqref="B18" showErrorMessage="1" showInputMessage="1" allowBlank="1" type="list">
      <formula1>"TCNV,SRTG,BWEN,HRBF,CRPH,MRDI,FLCM,UNFD,PNLG,QSEM"</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
  <sheetViews>
    <sheetView showGridLines="0" workbookViewId="0">
      <selection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24" customHeight="1">
      <c r="A1" s="27" t="inlineStr">
        <is>
          <t>Reverse DCF Dashboard — Market-Implied Expectations</t>
        </is>
      </c>
    </row>
    <row r="2"/>
    <row r="3">
      <c r="A3" s="3" t="inlineStr">
        <is>
          <t>KEY METRICS — TECHNOVA INC.</t>
        </is>
      </c>
      <c r="B3" s="60" t="n"/>
    </row>
    <row r="4">
      <c r="A4" s="45" t="inlineStr">
        <is>
          <t>Current Share Price</t>
        </is>
      </c>
      <c r="B4" s="29">
        <f>'Reverse DCF Model'!B5</f>
        <v/>
      </c>
    </row>
    <row r="5">
      <c r="A5" s="46" t="inlineStr">
        <is>
          <t>Implied Share Price (5-Yr Model)</t>
        </is>
      </c>
      <c r="B5" s="35">
        <f>'Reverse DCF Model'!B30</f>
        <v/>
      </c>
    </row>
    <row r="6">
      <c r="A6" s="45" t="inlineStr">
        <is>
          <t>Variance %</t>
        </is>
      </c>
      <c r="B6" s="32">
        <f>'Reverse DCF Model'!B32</f>
        <v/>
      </c>
    </row>
    <row r="7">
      <c r="A7" s="46" t="inlineStr">
        <is>
          <t>Market Signal</t>
        </is>
      </c>
      <c r="B7" s="47">
        <f>'Reverse DCF Model'!B33</f>
        <v/>
      </c>
    </row>
    <row r="8">
      <c r="A8" s="45" t="inlineStr">
        <is>
          <t>Implied Perpetual Growth Rate</t>
        </is>
      </c>
      <c r="B8" s="33">
        <f>'Reverse DCF Model'!B36</f>
        <v/>
      </c>
    </row>
    <row r="9">
      <c r="A9" s="46" t="inlineStr">
        <is>
          <t>WACC</t>
        </is>
      </c>
      <c r="B9" s="38">
        <f>'Reverse DCF Model'!B9</f>
        <v/>
      </c>
    </row>
    <row r="10"/>
    <row r="11"/>
    <row r="12">
      <c r="A12" s="3" t="inlineStr">
        <is>
          <t>EV COMPOSITION (TECHNOVA)</t>
        </is>
      </c>
      <c r="B12" s="60" t="n"/>
    </row>
    <row r="13">
      <c r="A13" s="48" t="inlineStr">
        <is>
          <t>Market Cap ($M)</t>
        </is>
      </c>
      <c r="B13" s="49">
        <f>'Reverse DCF Model'!B15</f>
        <v/>
      </c>
    </row>
    <row r="14">
      <c r="A14" s="48" t="inlineStr">
        <is>
          <t>Net Debt ($M)</t>
        </is>
      </c>
      <c r="B14" s="50">
        <f>'Reverse DCF Model'!B7</f>
        <v/>
      </c>
    </row>
  </sheetData>
  <mergeCells count="3">
    <mergeCell ref="A1:H1"/>
    <mergeCell ref="A3:B3"/>
    <mergeCell ref="A12:B12"/>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30" customWidth="1" min="1" max="1"/>
    <col width="85" customWidth="1" min="2" max="2"/>
  </cols>
  <sheetData>
    <row r="1" ht="26" customHeight="1">
      <c r="A1" s="27" t="inlineStr">
        <is>
          <t>How to Use This Reverse DCF Template</t>
        </is>
      </c>
    </row>
    <row r="2">
      <c r="A2" s="51" t="inlineStr">
        <is>
          <t>What is a Reverse DCF?</t>
        </is>
      </c>
    </row>
    <row r="3">
      <c r="A3" s="52" t="inlineStr">
        <is>
          <t>A traditional DCF forecasts future cash flows to estimate a fair value. A Reverse DCF works backward: it starts from today's stock price (or Enterprise Value) and solves for the growth rate the market must be assuming to justify that price. This reveals whether market expectations are realistic, aggressive, or conservative.</t>
        </is>
      </c>
    </row>
    <row r="4"/>
    <row r="5"/>
    <row r="6"/>
    <row r="7" ht="60" customHeight="1">
      <c r="A7" s="53" t="inlineStr">
        <is>
          <t>Reverse DCF Model</t>
        </is>
      </c>
      <c r="B7" s="54" t="inlineStr">
        <is>
          <t>Enter Current Share Price, Shares Outstanding, Net Debt, Current FCF, WACC, Terminal Growth Rate, and a Growth Rate Assumption (all yellow input cells). The sheet builds a 5-year explicit forecast, discounts it, adds a terminal value, and computes an Implied Share Price. Compare the Implied Share Price to the Current Price to see if the stock looks overvalued or undervalued at your assumed growth rate.</t>
        </is>
      </c>
    </row>
    <row r="8" ht="60" customHeight="1">
      <c r="A8" s="55" t="inlineStr">
        <is>
          <t>Goal Seek Tip</t>
        </is>
      </c>
      <c r="B8" s="56" t="inlineStr">
        <is>
          <t>To find the EXACT growth rate that makes the Implied Share Price equal the Current Price, use Excel's Data &gt; What-If Analysis &gt; Goal Seek tool. Set the Implied Share Price cell to the Current Price value by changing the Growth Rate Assumption cell. This gives you the precise market-implied growth rate for the multi-year model.</t>
        </is>
      </c>
    </row>
    <row r="9" ht="60" customHeight="1">
      <c r="A9" s="53" t="inlineStr">
        <is>
          <t>Reverse-Solved Growth Rate</t>
        </is>
      </c>
      <c r="B9" s="54" t="inlineStr">
        <is>
          <t>Below the main model, a single-stage (perpetuity) algebraic formula solves directly for the implied constant growth rate without needing Goal Seek. This is a quick sanity check that uses the formula g = (EV*WACC - FCF) / (EV + FCF), derived from the Gordon Growth Model.</t>
        </is>
      </c>
    </row>
    <row r="10" ht="60" customHeight="1">
      <c r="A10" s="55" t="inlineStr">
        <is>
          <t>Company Comparison</t>
        </is>
      </c>
      <c r="B10" s="56" t="inlineStr">
        <is>
          <t>Lists 10 sample public companies with price, shares outstanding, net debt, FCF, and WACC. The Implied Growth Rate column uses the same algebraic reverse-solve formula to instantly flag which companies have unusually high implied growth expectations (highlighted in the Flag column and conditional formatting).</t>
        </is>
      </c>
    </row>
    <row r="11" ht="60" customHeight="1">
      <c r="A11" s="53" t="inlineStr">
        <is>
          <t>Quick Lookup</t>
        </is>
      </c>
      <c r="B11" s="54" t="inlineStr">
        <is>
          <t>Use the ticker dropdown in the Company Comparison sheet to instantly pull up any company's implied growth rate using VLOOKUP.</t>
        </is>
      </c>
    </row>
    <row r="12" ht="60" customHeight="1">
      <c r="A12" s="55" t="inlineStr">
        <is>
          <t>Dashboard</t>
        </is>
      </c>
      <c r="B12" s="56" t="inlineStr">
        <is>
          <t>Visual summary with key metrics for the primary company, a bar chart comparing implied growth rates across peers, a line chart of the explicit forecast (Projected FCF vs. Present Value of FCF), and a pie chart of Enterprise Value composition (Market Cap vs. Net Debt).</t>
        </is>
      </c>
    </row>
    <row r="13" ht="60" customHeight="1">
      <c r="A13" s="53" t="inlineStr">
        <is>
          <t>Editing Tips</t>
        </is>
      </c>
      <c r="B13" s="54" t="inlineStr">
        <is>
          <t>All yellow-shaded cells are meant to be edited with your own assumptions. Formulas in white/blue cells update automatically. Do not delete formula cells or the model will break.</t>
        </is>
      </c>
    </row>
    <row r="14"/>
    <row r="15">
      <c r="A15" s="51" t="inlineStr">
        <is>
          <t>Color Key</t>
        </is>
      </c>
    </row>
    <row r="16">
      <c r="A16" s="57" t="inlineStr">
        <is>
          <t>Yellow cells</t>
        </is>
      </c>
      <c r="B16" s="58" t="inlineStr">
        <is>
          <t>Editable inputs — change these to run your own scenarios</t>
        </is>
      </c>
    </row>
    <row r="17">
      <c r="A17" s="59" t="inlineStr">
        <is>
          <t>Amber cells</t>
        </is>
      </c>
      <c r="B17" s="58" t="inlineStr">
        <is>
          <t>Key outputs / results — implied price, implied growth rate</t>
        </is>
      </c>
    </row>
    <row r="18">
      <c r="A18" s="28" t="inlineStr">
        <is>
          <t>Light blue rows</t>
        </is>
      </c>
      <c r="B18" s="58" t="inlineStr">
        <is>
          <t>Alternating row shading for readability</t>
        </is>
      </c>
    </row>
  </sheetData>
  <mergeCells count="4">
    <mergeCell ref="A1:B1"/>
    <mergeCell ref="A2:B2"/>
    <mergeCell ref="A3:B5"/>
    <mergeCell ref="A15:B1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2026-07-18T09:47:07Z</dcterms:created>
  <dcterms:modified xmlns:dcterms="http://purl.org/dc/terms/" xmlns:xsi="http://www.w3.org/2001/XMLSchema-instance" xsi:type="dcterms:W3CDTF">2026-07-18T09:47:07Z</dcterms:modified>
</cp:coreProperties>
</file>