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Card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ookup Lis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'Job Cards'!$A$1:$AD$10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E3A5B"/>
      <sz val="16"/>
    </font>
    <font>
      <name val="Calibri"/>
      <b val="1"/>
      <color rgb="000E3A5B"/>
      <sz val="11"/>
    </font>
    <font>
      <b val="1"/>
      <color rgb="000E3A5B"/>
      <sz val="12"/>
    </font>
    <font>
      <name val="Calibri"/>
      <color rgb="000E3A5B"/>
      <sz val="11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EAF1F6"/>
      </patternFill>
    </fill>
    <fill>
      <patternFill patternType="solid">
        <fgColor rgb="00FFFFFF"/>
      </patternFill>
    </fill>
    <fill>
      <patternFill patternType="solid">
        <fgColor rgb="001A5680"/>
      </patternFill>
    </fill>
    <fill>
      <patternFill patternType="solid">
        <fgColor rgb="00F4A62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164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3" fontId="0" fillId="3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10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1" fillId="6" borderId="0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0" fontId="4" fillId="4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16A34A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Service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'Dashboard'!D14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'Dashboard'!$B$15:$B$20</f>
            </numRef>
          </cat>
          <val>
            <numRef>
              <f>'Dashboard'!$D$15:$D$20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 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Job 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'Dashboard'!C24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'Dashboard'!$B$25:$B$28</f>
            </numRef>
          </cat>
          <val>
            <numRef>
              <f>'Dashboard'!$C$25:$C$28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Due by Open Date</a:t>
            </a:r>
          </a:p>
        </rich>
      </tx>
    </title>
    <plotArea>
      <lineChart>
        <grouping val="standard"/>
        <ser>
          <idx val="0"/>
          <order val="0"/>
          <tx>
            <strRef>
              <f>'Job Cards'!Y1</f>
            </strRef>
          </tx>
          <spPr>
            <a:ln xmlns:a="http://schemas.openxmlformats.org/drawingml/2006/main" w="25000">
              <a:solidFill>
                <a:srgbClr val="F4A62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'Job Cards'!$C$2:$C$10</f>
            </numRef>
          </cat>
          <val>
            <numRef>
              <f>'Job Cards'!$Y$2:$Y$10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Due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21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39</row>
      <rowOff>0</rowOff>
    </from>
    <ext cx="576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8" customWidth="1" min="5" max="5"/>
    <col width="15" customWidth="1" min="6" max="6"/>
    <col width="14" customWidth="1" min="7" max="7"/>
    <col width="8" customWidth="1" min="8" max="8"/>
    <col width="11" customWidth="1" min="9" max="9"/>
    <col width="12" customWidth="1" min="10" max="10"/>
    <col width="12" customWidth="1" min="11" max="11"/>
    <col width="19" customWidth="1" min="12" max="12"/>
    <col width="10" customWidth="1" min="13" max="13"/>
    <col width="14" customWidth="1" min="14" max="14"/>
    <col width="32" customWidth="1" min="15" max="15"/>
    <col width="14" customWidth="1" min="16" max="16"/>
    <col width="10" customWidth="1" min="17" max="17"/>
    <col width="10" customWidth="1" min="18" max="18"/>
    <col width="12" customWidth="1" min="19" max="19"/>
    <col width="10" customWidth="1" min="20" max="20"/>
    <col width="11" customWidth="1" min="21" max="21"/>
    <col width="10" customWidth="1" min="22" max="22"/>
    <col width="11" customWidth="1" min="23" max="23"/>
    <col width="10" customWidth="1" min="24" max="24"/>
    <col width="10" customWidth="1" min="25" max="25"/>
    <col width="11" customWidth="1" min="26" max="26"/>
    <col width="11" customWidth="1" min="27" max="27"/>
    <col width="12" customWidth="1" min="28" max="28"/>
    <col width="14" customWidth="1" min="29" max="29"/>
    <col width="16" customWidth="1" min="30" max="30"/>
  </cols>
  <sheetData>
    <row r="1" ht="30" customHeight="1">
      <c r="A1" s="1" t="inlineStr">
        <is>
          <t>Job Card ID</t>
        </is>
      </c>
      <c r="B1" s="1" t="inlineStr">
        <is>
          <t>Work Order #</t>
        </is>
      </c>
      <c r="C1" s="1" t="inlineStr">
        <is>
          <t>Open Date</t>
        </is>
      </c>
      <c r="D1" s="1" t="inlineStr">
        <is>
          <t>Completion Date</t>
        </is>
      </c>
      <c r="E1" s="1" t="inlineStr">
        <is>
          <t>Customer Name</t>
        </is>
      </c>
      <c r="F1" s="1" t="inlineStr">
        <is>
          <t>Phone</t>
        </is>
      </c>
      <c r="G1" s="1" t="inlineStr">
        <is>
          <t>City</t>
        </is>
      </c>
      <c r="H1" s="1" t="inlineStr">
        <is>
          <t>State</t>
        </is>
      </c>
      <c r="I1" s="1" t="inlineStr">
        <is>
          <t>Vehicle Year</t>
        </is>
      </c>
      <c r="J1" s="1" t="inlineStr">
        <is>
          <t>Make</t>
        </is>
      </c>
      <c r="K1" s="1" t="inlineStr">
        <is>
          <t>Model</t>
        </is>
      </c>
      <c r="L1" s="1" t="inlineStr">
        <is>
          <t>VIN</t>
        </is>
      </c>
      <c r="M1" s="1" t="inlineStr">
        <is>
          <t>Odometer</t>
        </is>
      </c>
      <c r="N1" s="1" t="inlineStr">
        <is>
          <t>Service Type</t>
        </is>
      </c>
      <c r="O1" s="1" t="inlineStr">
        <is>
          <t>Customer Concern / Work Performed</t>
        </is>
      </c>
      <c r="P1" s="1" t="inlineStr">
        <is>
          <t>Technician</t>
        </is>
      </c>
      <c r="Q1" s="1" t="inlineStr">
        <is>
          <t>Labor Hours</t>
        </is>
      </c>
      <c r="R1" s="1" t="inlineStr">
        <is>
          <t>Labor Rate</t>
        </is>
      </c>
      <c r="S1" s="1" t="inlineStr">
        <is>
          <t>Labor Amount</t>
        </is>
      </c>
      <c r="T1" s="1" t="inlineStr">
        <is>
          <t>Parts Cost</t>
        </is>
      </c>
      <c r="U1" s="1" t="inlineStr">
        <is>
          <t>Shop Supplies</t>
        </is>
      </c>
      <c r="V1" s="1" t="inlineStr">
        <is>
          <t>Subtotal</t>
        </is>
      </c>
      <c r="W1" s="1" t="inlineStr">
        <is>
          <t>Sales Tax Rate</t>
        </is>
      </c>
      <c r="X1" s="1" t="inlineStr">
        <is>
          <t>Sales Tax</t>
        </is>
      </c>
      <c r="Y1" s="1" t="inlineStr">
        <is>
          <t>Total Due</t>
        </is>
      </c>
      <c r="Z1" s="1" t="inlineStr">
        <is>
          <t>Amount Paid</t>
        </is>
      </c>
      <c r="AA1" s="1" t="inlineStr">
        <is>
          <t>Balance Due</t>
        </is>
      </c>
      <c r="AB1" s="1" t="inlineStr">
        <is>
          <t>Job Status</t>
        </is>
      </c>
      <c r="AC1" s="1" t="inlineStr">
        <is>
          <t>Payment Status</t>
        </is>
      </c>
      <c r="AD1" s="1" t="inlineStr">
        <is>
          <t>Customer Approval</t>
        </is>
      </c>
    </row>
    <row r="2">
      <c r="A2" s="2" t="inlineStr">
        <is>
          <t>JC-1001</t>
        </is>
      </c>
      <c r="B2" s="2" t="inlineStr">
        <is>
          <t>WO-24501</t>
        </is>
      </c>
      <c r="C2" s="20" t="n">
        <v>46030</v>
      </c>
      <c r="D2" s="20" t="n">
        <v>46031</v>
      </c>
      <c r="E2" s="4" t="inlineStr">
        <is>
          <t>James Carter</t>
        </is>
      </c>
      <c r="F2" s="2" t="inlineStr">
        <is>
          <t>(214) 555-0132</t>
        </is>
      </c>
      <c r="G2" s="2" t="inlineStr">
        <is>
          <t>Dallas</t>
        </is>
      </c>
      <c r="H2" s="2" t="inlineStr">
        <is>
          <t>TX</t>
        </is>
      </c>
      <c r="I2" s="2" t="n">
        <v>2019</v>
      </c>
      <c r="J2" s="2" t="inlineStr">
        <is>
          <t>Ford</t>
        </is>
      </c>
      <c r="K2" s="2" t="inlineStr">
        <is>
          <t>F-150</t>
        </is>
      </c>
      <c r="L2" s="2" t="inlineStr">
        <is>
          <t>1FTFW1E51KFA12345</t>
        </is>
      </c>
      <c r="M2" s="5" t="n">
        <v>32450</v>
      </c>
      <c r="N2" s="2" t="inlineStr">
        <is>
          <t>Oil Change</t>
        </is>
      </c>
      <c r="O2" s="4" t="inlineStr">
        <is>
          <t>Customer requested oil change and multi-point inspection.</t>
        </is>
      </c>
      <c r="P2" s="2" t="inlineStr">
        <is>
          <t>Mike Sanders</t>
        </is>
      </c>
      <c r="Q2" s="2" t="n">
        <v>1</v>
      </c>
      <c r="R2" s="21">
        <f>IFERROR(VLOOKUP(N2,'Lookup Lists'!$A$2:$B$8,2,FALSE),0)</f>
        <v/>
      </c>
      <c r="S2" s="21">
        <f>Q2*R2</f>
        <v/>
      </c>
      <c r="T2" s="22" t="n">
        <v>45</v>
      </c>
      <c r="U2" s="22" t="n">
        <v>8</v>
      </c>
      <c r="V2" s="21">
        <f>SUM(S2:U2)</f>
        <v/>
      </c>
      <c r="W2" s="8" t="n">
        <v>0.0825</v>
      </c>
      <c r="X2" s="21">
        <f>V2*W2</f>
        <v/>
      </c>
      <c r="Y2" s="21">
        <f>V2+X2</f>
        <v/>
      </c>
      <c r="Z2" s="22" t="n">
        <v>150</v>
      </c>
      <c r="AA2" s="21">
        <f>Y2-Z2</f>
        <v/>
      </c>
      <c r="AB2" s="2" t="inlineStr">
        <is>
          <t>Completed</t>
        </is>
      </c>
      <c r="AC2" s="9">
        <f>IF(AA2&lt;=0,"Paid",IF(Z2&gt;0,"Partial","Unpaid"))</f>
        <v/>
      </c>
      <c r="AD2" s="2" t="inlineStr">
        <is>
          <t>Approved</t>
        </is>
      </c>
    </row>
    <row r="3">
      <c r="A3" s="2" t="inlineStr">
        <is>
          <t>JC-1002</t>
        </is>
      </c>
      <c r="B3" s="2" t="inlineStr">
        <is>
          <t>WO-24512</t>
        </is>
      </c>
      <c r="C3" s="20" t="n">
        <v>46056</v>
      </c>
      <c r="D3" s="20" t="n">
        <v>46058</v>
      </c>
      <c r="E3" s="4" t="inlineStr">
        <is>
          <t>Emily Rodriguez</t>
        </is>
      </c>
      <c r="F3" s="2" t="inlineStr">
        <is>
          <t>(602) 555-0187</t>
        </is>
      </c>
      <c r="G3" s="2" t="inlineStr">
        <is>
          <t>Phoenix</t>
        </is>
      </c>
      <c r="H3" s="2" t="inlineStr">
        <is>
          <t>AZ</t>
        </is>
      </c>
      <c r="I3" s="2" t="n">
        <v>2020</v>
      </c>
      <c r="J3" s="2" t="inlineStr">
        <is>
          <t>Honda</t>
        </is>
      </c>
      <c r="K3" s="2" t="inlineStr">
        <is>
          <t>Civic</t>
        </is>
      </c>
      <c r="L3" s="2" t="inlineStr">
        <is>
          <t>2HGFC2F59LH123456</t>
        </is>
      </c>
      <c r="M3" s="5" t="n">
        <v>28100</v>
      </c>
      <c r="N3" s="2" t="inlineStr">
        <is>
          <t>Brake Service</t>
        </is>
      </c>
      <c r="O3" s="4" t="inlineStr">
        <is>
          <t>Grinding noise from front brakes; replaced pads and rotors.</t>
        </is>
      </c>
      <c r="P3" s="2" t="inlineStr">
        <is>
          <t>Carlos Diaz</t>
        </is>
      </c>
      <c r="Q3" s="2" t="n">
        <v>2.5</v>
      </c>
      <c r="R3" s="23">
        <f>IFERROR(VLOOKUP(N3,'Lookup Lists'!$A$2:$B$8,2,FALSE),0)</f>
        <v/>
      </c>
      <c r="S3" s="23">
        <f>Q3*R3</f>
        <v/>
      </c>
      <c r="T3" s="22" t="n">
        <v>210</v>
      </c>
      <c r="U3" s="22" t="n">
        <v>12</v>
      </c>
      <c r="V3" s="23">
        <f>SUM(S3:U3)</f>
        <v/>
      </c>
      <c r="W3" s="8" t="n">
        <v>0.08599999999999999</v>
      </c>
      <c r="X3" s="23">
        <f>V3*W3</f>
        <v/>
      </c>
      <c r="Y3" s="23">
        <f>V3+X3</f>
        <v/>
      </c>
      <c r="Z3" s="22" t="n">
        <v>500</v>
      </c>
      <c r="AA3" s="23">
        <f>Y3-Z3</f>
        <v/>
      </c>
      <c r="AB3" s="2" t="inlineStr">
        <is>
          <t>Completed</t>
        </is>
      </c>
      <c r="AC3" s="11">
        <f>IF(AA3&lt;=0,"Paid",IF(Z3&gt;0,"Partial","Unpaid"))</f>
        <v/>
      </c>
      <c r="AD3" s="2" t="inlineStr">
        <is>
          <t>Approved</t>
        </is>
      </c>
    </row>
    <row r="4">
      <c r="A4" s="2" t="inlineStr">
        <is>
          <t>JC-1003</t>
        </is>
      </c>
      <c r="B4" s="2" t="inlineStr">
        <is>
          <t>WO-24528</t>
        </is>
      </c>
      <c r="C4" s="20" t="n">
        <v>46073</v>
      </c>
      <c r="D4" s="20" t="n"/>
      <c r="E4" s="4" t="inlineStr">
        <is>
          <t>Michael Brown</t>
        </is>
      </c>
      <c r="F4" s="2" t="inlineStr">
        <is>
          <t>(312) 555-0143</t>
        </is>
      </c>
      <c r="G4" s="2" t="inlineStr">
        <is>
          <t>Chicago</t>
        </is>
      </c>
      <c r="H4" s="2" t="inlineStr">
        <is>
          <t>IL</t>
        </is>
      </c>
      <c r="I4" s="2" t="n">
        <v>2018</v>
      </c>
      <c r="J4" s="2" t="inlineStr">
        <is>
          <t>Chevrolet</t>
        </is>
      </c>
      <c r="K4" s="2" t="inlineStr">
        <is>
          <t>Malibu</t>
        </is>
      </c>
      <c r="L4" s="2" t="inlineStr">
        <is>
          <t>1G1ZD5ST8JF123789</t>
        </is>
      </c>
      <c r="M4" s="5" t="n">
        <v>51200</v>
      </c>
      <c r="N4" s="2" t="inlineStr">
        <is>
          <t>Diagnostic</t>
        </is>
      </c>
      <c r="O4" s="4" t="inlineStr">
        <is>
          <t>Check engine light on; running diagnostic scan.</t>
        </is>
      </c>
      <c r="P4" s="2" t="inlineStr">
        <is>
          <t>Steve Lee</t>
        </is>
      </c>
      <c r="Q4" s="2" t="n">
        <v>1</v>
      </c>
      <c r="R4" s="21">
        <f>IFERROR(VLOOKUP(N4,'Lookup Lists'!$A$2:$B$8,2,FALSE),0)</f>
        <v/>
      </c>
      <c r="S4" s="21">
        <f>Q4*R4</f>
        <v/>
      </c>
      <c r="T4" s="22" t="n">
        <v>0</v>
      </c>
      <c r="U4" s="22" t="n">
        <v>5</v>
      </c>
      <c r="V4" s="21">
        <f>SUM(S4:U4)</f>
        <v/>
      </c>
      <c r="W4" s="8" t="n">
        <v>0.1025</v>
      </c>
      <c r="X4" s="21">
        <f>V4*W4</f>
        <v/>
      </c>
      <c r="Y4" s="21">
        <f>V4+X4</f>
        <v/>
      </c>
      <c r="Z4" s="22" t="n">
        <v>0</v>
      </c>
      <c r="AA4" s="21">
        <f>Y4-Z4</f>
        <v/>
      </c>
      <c r="AB4" s="2" t="inlineStr">
        <is>
          <t>Open</t>
        </is>
      </c>
      <c r="AC4" s="9">
        <f>IF(AA4&lt;=0,"Paid",IF(Z4&gt;0,"Partial","Unpaid"))</f>
        <v/>
      </c>
      <c r="AD4" s="2" t="inlineStr">
        <is>
          <t>Pending</t>
        </is>
      </c>
    </row>
    <row r="5">
      <c r="A5" s="2" t="inlineStr">
        <is>
          <t>JC-1004</t>
        </is>
      </c>
      <c r="B5" s="2" t="inlineStr">
        <is>
          <t>WO-24540</t>
        </is>
      </c>
      <c r="C5" s="20" t="n">
        <v>46091</v>
      </c>
      <c r="D5" s="20" t="n">
        <v>46092</v>
      </c>
      <c r="E5" s="4" t="inlineStr">
        <is>
          <t>Ashley Johnson</t>
        </is>
      </c>
      <c r="F5" s="2" t="inlineStr">
        <is>
          <t>(713) 555-0199</t>
        </is>
      </c>
      <c r="G5" s="2" t="inlineStr">
        <is>
          <t>Houston</t>
        </is>
      </c>
      <c r="H5" s="2" t="inlineStr">
        <is>
          <t>TX</t>
        </is>
      </c>
      <c r="I5" s="2" t="n">
        <v>2021</v>
      </c>
      <c r="J5" s="2" t="inlineStr">
        <is>
          <t>Toyota</t>
        </is>
      </c>
      <c r="K5" s="2" t="inlineStr">
        <is>
          <t>Camry</t>
        </is>
      </c>
      <c r="L5" s="2" t="inlineStr">
        <is>
          <t>4T1BF1FK5MU123890</t>
        </is>
      </c>
      <c r="M5" s="5" t="n">
        <v>18300</v>
      </c>
      <c r="N5" s="2" t="inlineStr">
        <is>
          <t>Tire Service</t>
        </is>
      </c>
      <c r="O5" s="4" t="inlineStr">
        <is>
          <t>Replaced all four tires and performed alignment.</t>
        </is>
      </c>
      <c r="P5" s="2" t="inlineStr">
        <is>
          <t>Mike Sanders</t>
        </is>
      </c>
      <c r="Q5" s="2" t="n">
        <v>1.5</v>
      </c>
      <c r="R5" s="23">
        <f>IFERROR(VLOOKUP(N5,'Lookup Lists'!$A$2:$B$8,2,FALSE),0)</f>
        <v/>
      </c>
      <c r="S5" s="23">
        <f>Q5*R5</f>
        <v/>
      </c>
      <c r="T5" s="22" t="n">
        <v>520</v>
      </c>
      <c r="U5" s="22" t="n">
        <v>15</v>
      </c>
      <c r="V5" s="23">
        <f>SUM(S5:U5)</f>
        <v/>
      </c>
      <c r="W5" s="8" t="n">
        <v>0.0825</v>
      </c>
      <c r="X5" s="23">
        <f>V5*W5</f>
        <v/>
      </c>
      <c r="Y5" s="23">
        <f>V5+X5</f>
        <v/>
      </c>
      <c r="Z5" s="22" t="n">
        <v>300</v>
      </c>
      <c r="AA5" s="23">
        <f>Y5-Z5</f>
        <v/>
      </c>
      <c r="AB5" s="2" t="inlineStr">
        <is>
          <t>Completed</t>
        </is>
      </c>
      <c r="AC5" s="11">
        <f>IF(AA5&lt;=0,"Paid",IF(Z5&gt;0,"Partial","Unpaid"))</f>
        <v/>
      </c>
      <c r="AD5" s="2" t="inlineStr">
        <is>
          <t>Approved</t>
        </is>
      </c>
    </row>
    <row r="6">
      <c r="A6" s="2" t="inlineStr">
        <is>
          <t>JC-1005</t>
        </is>
      </c>
      <c r="B6" s="2" t="inlineStr">
        <is>
          <t>WO-24555</t>
        </is>
      </c>
      <c r="C6" s="20" t="n">
        <v>46114</v>
      </c>
      <c r="D6" s="20" t="n">
        <v>46115</v>
      </c>
      <c r="E6" s="4" t="inlineStr">
        <is>
          <t>David Wilson</t>
        </is>
      </c>
      <c r="F6" s="2" t="inlineStr">
        <is>
          <t>(206) 555-0164</t>
        </is>
      </c>
      <c r="G6" s="2" t="inlineStr">
        <is>
          <t>Seattle</t>
        </is>
      </c>
      <c r="H6" s="2" t="inlineStr">
        <is>
          <t>WA</t>
        </is>
      </c>
      <c r="I6" s="2" t="n">
        <v>2017</v>
      </c>
      <c r="J6" s="2" t="inlineStr">
        <is>
          <t>Subaru</t>
        </is>
      </c>
      <c r="K6" s="2" t="inlineStr">
        <is>
          <t>Outback</t>
        </is>
      </c>
      <c r="L6" s="2" t="inlineStr">
        <is>
          <t>4S4BSANC1H3123901</t>
        </is>
      </c>
      <c r="M6" s="5" t="n">
        <v>68900</v>
      </c>
      <c r="N6" s="2" t="inlineStr">
        <is>
          <t>Battery</t>
        </is>
      </c>
      <c r="O6" s="4" t="inlineStr">
        <is>
          <t>Battery testing and replacement.</t>
        </is>
      </c>
      <c r="P6" s="2" t="inlineStr">
        <is>
          <t>Carlos Diaz</t>
        </is>
      </c>
      <c r="Q6" s="2" t="n">
        <v>0.5</v>
      </c>
      <c r="R6" s="21">
        <f>IFERROR(VLOOKUP(N6,'Lookup Lists'!$A$2:$B$8,2,FALSE),0)</f>
        <v/>
      </c>
      <c r="S6" s="21">
        <f>Q6*R6</f>
        <v/>
      </c>
      <c r="T6" s="22" t="n">
        <v>165</v>
      </c>
      <c r="U6" s="22" t="n">
        <v>5</v>
      </c>
      <c r="V6" s="21">
        <f>SUM(S6:U6)</f>
        <v/>
      </c>
      <c r="W6" s="8" t="n">
        <v>0.101</v>
      </c>
      <c r="X6" s="21">
        <f>V6*W6</f>
        <v/>
      </c>
      <c r="Y6" s="21">
        <f>V6+X6</f>
        <v/>
      </c>
      <c r="Z6" s="22" t="n">
        <v>225</v>
      </c>
      <c r="AA6" s="21">
        <f>Y6-Z6</f>
        <v/>
      </c>
      <c r="AB6" s="2" t="inlineStr">
        <is>
          <t>Completed</t>
        </is>
      </c>
      <c r="AC6" s="9">
        <f>IF(AA6&lt;=0,"Paid",IF(Z6&gt;0,"Partial","Unpaid"))</f>
        <v/>
      </c>
      <c r="AD6" s="2" t="inlineStr">
        <is>
          <t>Approved</t>
        </is>
      </c>
    </row>
    <row r="7">
      <c r="A7" s="2" t="inlineStr">
        <is>
          <t>JC-1006</t>
        </is>
      </c>
      <c r="B7" s="2" t="inlineStr">
        <is>
          <t>WO-24570</t>
        </is>
      </c>
      <c r="C7" s="20" t="n">
        <v>46137</v>
      </c>
      <c r="D7" s="20" t="n"/>
      <c r="E7" s="4" t="inlineStr">
        <is>
          <t>Jessica Martinez</t>
        </is>
      </c>
      <c r="F7" s="2" t="inlineStr">
        <is>
          <t>(323) 555-0177</t>
        </is>
      </c>
      <c r="G7" s="2" t="inlineStr">
        <is>
          <t>Los Angeles</t>
        </is>
      </c>
      <c r="H7" s="2" t="inlineStr">
        <is>
          <t>CA</t>
        </is>
      </c>
      <c r="I7" s="2" t="n">
        <v>2022</v>
      </c>
      <c r="J7" s="2" t="inlineStr">
        <is>
          <t>Nissan</t>
        </is>
      </c>
      <c r="K7" s="2" t="inlineStr">
        <is>
          <t>Altima</t>
        </is>
      </c>
      <c r="L7" s="2" t="inlineStr">
        <is>
          <t>1N4BL4BV3NN123456</t>
        </is>
      </c>
      <c r="M7" s="5" t="n">
        <v>9800</v>
      </c>
      <c r="N7" s="2" t="inlineStr">
        <is>
          <t>A/C Service</t>
        </is>
      </c>
      <c r="O7" s="4" t="inlineStr">
        <is>
          <t>A/C not cooling; diagnosing refrigerant leak.</t>
        </is>
      </c>
      <c r="P7" s="2" t="inlineStr">
        <is>
          <t>Steve Lee</t>
        </is>
      </c>
      <c r="Q7" s="2" t="n">
        <v>1</v>
      </c>
      <c r="R7" s="23">
        <f>IFERROR(VLOOKUP(N7,'Lookup Lists'!$A$2:$B$8,2,FALSE),0)</f>
        <v/>
      </c>
      <c r="S7" s="23">
        <f>Q7*R7</f>
        <v/>
      </c>
      <c r="T7" s="22" t="n">
        <v>0</v>
      </c>
      <c r="U7" s="22" t="n">
        <v>5</v>
      </c>
      <c r="V7" s="23">
        <f>SUM(S7:U7)</f>
        <v/>
      </c>
      <c r="W7" s="8" t="n">
        <v>0.095</v>
      </c>
      <c r="X7" s="23">
        <f>V7*W7</f>
        <v/>
      </c>
      <c r="Y7" s="23">
        <f>V7+X7</f>
        <v/>
      </c>
      <c r="Z7" s="22" t="n">
        <v>0</v>
      </c>
      <c r="AA7" s="23">
        <f>Y7-Z7</f>
        <v/>
      </c>
      <c r="AB7" s="2" t="inlineStr">
        <is>
          <t>In Progress</t>
        </is>
      </c>
      <c r="AC7" s="11">
        <f>IF(AA7&lt;=0,"Paid",IF(Z7&gt;0,"Partial","Unpaid"))</f>
        <v/>
      </c>
      <c r="AD7" s="2" t="inlineStr">
        <is>
          <t>Pending</t>
        </is>
      </c>
    </row>
    <row r="8">
      <c r="A8" s="2" t="inlineStr">
        <is>
          <t>JC-1007</t>
        </is>
      </c>
      <c r="B8" s="2" t="inlineStr">
        <is>
          <t>WO-24588</t>
        </is>
      </c>
      <c r="C8" s="20" t="n">
        <v>46157</v>
      </c>
      <c r="D8" s="20" t="n">
        <v>46158</v>
      </c>
      <c r="E8" s="4" t="inlineStr">
        <is>
          <t>Chris Taylor</t>
        </is>
      </c>
      <c r="F8" s="2" t="inlineStr">
        <is>
          <t>(512) 555-0142</t>
        </is>
      </c>
      <c r="G8" s="2" t="inlineStr">
        <is>
          <t>Austin</t>
        </is>
      </c>
      <c r="H8" s="2" t="inlineStr">
        <is>
          <t>TX</t>
        </is>
      </c>
      <c r="I8" s="2" t="n">
        <v>2019</v>
      </c>
      <c r="J8" s="2" t="inlineStr">
        <is>
          <t>Jeep</t>
        </is>
      </c>
      <c r="K8" s="2" t="inlineStr">
        <is>
          <t>Wrangler</t>
        </is>
      </c>
      <c r="L8" s="2" t="inlineStr">
        <is>
          <t>1C4HJXDG3KW123567</t>
        </is>
      </c>
      <c r="M8" s="5" t="n">
        <v>41200</v>
      </c>
      <c r="N8" s="2" t="inlineStr">
        <is>
          <t>General Repair</t>
        </is>
      </c>
      <c r="O8" s="4" t="inlineStr">
        <is>
          <t>Replaced serpentine belt and water pump.</t>
        </is>
      </c>
      <c r="P8" s="2" t="inlineStr">
        <is>
          <t>Mike Sanders</t>
        </is>
      </c>
      <c r="Q8" s="2" t="n">
        <v>3</v>
      </c>
      <c r="R8" s="21">
        <f>IFERROR(VLOOKUP(N8,'Lookup Lists'!$A$2:$B$8,2,FALSE),0)</f>
        <v/>
      </c>
      <c r="S8" s="21">
        <f>Q8*R8</f>
        <v/>
      </c>
      <c r="T8" s="22" t="n">
        <v>310</v>
      </c>
      <c r="U8" s="22" t="n">
        <v>10</v>
      </c>
      <c r="V8" s="21">
        <f>SUM(S8:U8)</f>
        <v/>
      </c>
      <c r="W8" s="8" t="n">
        <v>0.0825</v>
      </c>
      <c r="X8" s="21">
        <f>V8*W8</f>
        <v/>
      </c>
      <c r="Y8" s="21">
        <f>V8+X8</f>
        <v/>
      </c>
      <c r="Z8" s="22" t="n">
        <v>620</v>
      </c>
      <c r="AA8" s="21">
        <f>Y8-Z8</f>
        <v/>
      </c>
      <c r="AB8" s="2" t="inlineStr">
        <is>
          <t>Completed</t>
        </is>
      </c>
      <c r="AC8" s="9">
        <f>IF(AA8&lt;=0,"Paid",IF(Z8&gt;0,"Partial","Unpaid"))</f>
        <v/>
      </c>
      <c r="AD8" s="2" t="inlineStr">
        <is>
          <t>Approved</t>
        </is>
      </c>
    </row>
    <row r="9">
      <c r="A9" s="2" t="inlineStr">
        <is>
          <t>JC-1008</t>
        </is>
      </c>
      <c r="B9" s="2" t="inlineStr">
        <is>
          <t>WO-24601</t>
        </is>
      </c>
      <c r="C9" s="20" t="n">
        <v>46178</v>
      </c>
      <c r="D9" s="20" t="n">
        <v>46179</v>
      </c>
      <c r="E9" s="4" t="inlineStr">
        <is>
          <t>Sarah Davis</t>
        </is>
      </c>
      <c r="F9" s="2" t="inlineStr">
        <is>
          <t>(917) 555-0198</t>
        </is>
      </c>
      <c r="G9" s="2" t="inlineStr">
        <is>
          <t>New York</t>
        </is>
      </c>
      <c r="H9" s="2" t="inlineStr">
        <is>
          <t>NY</t>
        </is>
      </c>
      <c r="I9" s="2" t="n">
        <v>2020</v>
      </c>
      <c r="J9" s="2" t="inlineStr">
        <is>
          <t>Ford</t>
        </is>
      </c>
      <c r="K9" s="2" t="inlineStr">
        <is>
          <t>Escape</t>
        </is>
      </c>
      <c r="L9" s="2" t="inlineStr">
        <is>
          <t>1FMCU9G67LUA12345</t>
        </is>
      </c>
      <c r="M9" s="5" t="n">
        <v>22600</v>
      </c>
      <c r="N9" s="2" t="inlineStr">
        <is>
          <t>Oil Change</t>
        </is>
      </c>
      <c r="O9" s="4" t="inlineStr">
        <is>
          <t>Standard oil change and tire rotation.</t>
        </is>
      </c>
      <c r="P9" s="2" t="inlineStr">
        <is>
          <t>Carlos Diaz</t>
        </is>
      </c>
      <c r="Q9" s="2" t="n">
        <v>1</v>
      </c>
      <c r="R9" s="23">
        <f>IFERROR(VLOOKUP(N9,'Lookup Lists'!$A$2:$B$8,2,FALSE),0)</f>
        <v/>
      </c>
      <c r="S9" s="23">
        <f>Q9*R9</f>
        <v/>
      </c>
      <c r="T9" s="22" t="n">
        <v>40</v>
      </c>
      <c r="U9" s="22" t="n">
        <v>8</v>
      </c>
      <c r="V9" s="23">
        <f>SUM(S9:U9)</f>
        <v/>
      </c>
      <c r="W9" s="8" t="n">
        <v>0.0888</v>
      </c>
      <c r="X9" s="23">
        <f>V9*W9</f>
        <v/>
      </c>
      <c r="Y9" s="23">
        <f>V9+X9</f>
        <v/>
      </c>
      <c r="Z9" s="22" t="n">
        <v>60</v>
      </c>
      <c r="AA9" s="23">
        <f>Y9-Z9</f>
        <v/>
      </c>
      <c r="AB9" s="2" t="inlineStr">
        <is>
          <t>Completed</t>
        </is>
      </c>
      <c r="AC9" s="11">
        <f>IF(AA9&lt;=0,"Paid",IF(Z9&gt;0,"Partial","Unpaid"))</f>
        <v/>
      </c>
      <c r="AD9" s="2" t="inlineStr">
        <is>
          <t>Approved</t>
        </is>
      </c>
    </row>
    <row r="10">
      <c r="A10" s="2" t="inlineStr">
        <is>
          <t>JC-1009</t>
        </is>
      </c>
      <c r="B10" s="2" t="inlineStr">
        <is>
          <t>WO-24615</t>
        </is>
      </c>
      <c r="C10" s="20" t="n">
        <v>46213</v>
      </c>
      <c r="D10" s="20" t="n"/>
      <c r="E10" s="4" t="inlineStr">
        <is>
          <t>Robert Anderson</t>
        </is>
      </c>
      <c r="F10" s="2" t="inlineStr">
        <is>
          <t>(215) 555-0176</t>
        </is>
      </c>
      <c r="G10" s="2" t="inlineStr">
        <is>
          <t>Philadelphia</t>
        </is>
      </c>
      <c r="H10" s="2" t="inlineStr">
        <is>
          <t>PA</t>
        </is>
      </c>
      <c r="I10" s="2" t="n">
        <v>2018</v>
      </c>
      <c r="J10" s="2" t="inlineStr">
        <is>
          <t>BMW</t>
        </is>
      </c>
      <c r="K10" s="2" t="inlineStr">
        <is>
          <t>3 Series</t>
        </is>
      </c>
      <c r="L10" s="2" t="inlineStr">
        <is>
          <t>WBA8E1C50JA123678</t>
        </is>
      </c>
      <c r="M10" s="5" t="n">
        <v>55400</v>
      </c>
      <c r="N10" s="2" t="inlineStr">
        <is>
          <t>Diagnostic</t>
        </is>
      </c>
      <c r="O10" s="4" t="inlineStr">
        <is>
          <t>Intermittent electrical fault; scheduling diagnostic.</t>
        </is>
      </c>
      <c r="P10" s="2" t="inlineStr">
        <is>
          <t>Steve Lee</t>
        </is>
      </c>
      <c r="Q10" s="2" t="n">
        <v>1</v>
      </c>
      <c r="R10" s="21">
        <f>IFERROR(VLOOKUP(N10,'Lookup Lists'!$A$2:$B$8,2,FALSE),0)</f>
        <v/>
      </c>
      <c r="S10" s="21">
        <f>Q10*R10</f>
        <v/>
      </c>
      <c r="T10" s="22" t="n">
        <v>0</v>
      </c>
      <c r="U10" s="22" t="n">
        <v>5</v>
      </c>
      <c r="V10" s="21">
        <f>SUM(S10:U10)</f>
        <v/>
      </c>
      <c r="W10" s="8" t="n">
        <v>0.08</v>
      </c>
      <c r="X10" s="21">
        <f>V10*W10</f>
        <v/>
      </c>
      <c r="Y10" s="21">
        <f>V10+X10</f>
        <v/>
      </c>
      <c r="Z10" s="22" t="n">
        <v>0</v>
      </c>
      <c r="AA10" s="21">
        <f>Y10-Z10</f>
        <v/>
      </c>
      <c r="AB10" s="2" t="inlineStr">
        <is>
          <t>Open</t>
        </is>
      </c>
      <c r="AC10" s="9">
        <f>IF(AA10&lt;=0,"Paid",IF(Z10&gt;0,"Partial","Unpaid"))</f>
        <v/>
      </c>
      <c r="AD10" s="2" t="inlineStr">
        <is>
          <t>Pending</t>
        </is>
      </c>
    </row>
  </sheetData>
  <autoFilter ref="A1:AD10"/>
  <conditionalFormatting sqref="AA2:AC10">
    <cfRule type="expression" priority="1" dxfId="0">
      <formula>OR(AND($AA2&gt;0,$AB2="Completed"),AND($AB2="Open",$D2&lt;&gt;"",$D2&lt;TODAY()))</formula>
    </cfRule>
    <cfRule type="expression" priority="2" dxfId="1">
      <formula>$AC2="Paid"</formula>
    </cfRule>
  </conditionalFormatting>
  <dataValidations count="4">
    <dataValidation sqref="N2:N10" showErrorMessage="1" showInputMessage="1" allowBlank="1" type="list">
      <formula1>='Lookup Lists'!$A$2:$A$8</formula1>
    </dataValidation>
    <dataValidation sqref="AB2:AB10" showErrorMessage="1" showInputMessage="1" allowBlank="1" type="list">
      <formula1>='Lookup Lists'!$D$2:$D$5</formula1>
    </dataValidation>
    <dataValidation sqref="AD2:AD10" showErrorMessage="1" showInputMessage="1" allowBlank="1" type="list">
      <formula1>='Lookup Lists'!$E$2:$E$4</formula1>
    </dataValidation>
    <dataValidation sqref="H2:H10" showErrorMessage="1" showInputMessage="1" allowBlank="1" type="list">
      <formula1>='Lookup Lists'!$F$2:$F$52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2" t="inlineStr">
        <is>
          <t>Vehicle Service Dashboard</t>
        </is>
      </c>
    </row>
    <row r="2"/>
    <row r="3">
      <c r="B3" s="13" t="inlineStr">
        <is>
          <t>Key Performance Indicators</t>
        </is>
      </c>
    </row>
    <row r="4">
      <c r="B4" s="14" t="inlineStr">
        <is>
          <t>Total Job Cards</t>
        </is>
      </c>
      <c r="C4" s="15">
        <f>COUNTA('Job Cards'!$A$2:$A$10)</f>
        <v/>
      </c>
    </row>
    <row r="5">
      <c r="B5" s="14" t="inlineStr">
        <is>
          <t>Completed Jobs</t>
        </is>
      </c>
      <c r="C5" s="15">
        <f>COUNTIF('Job Cards'!$AB$2:$AB$10,"Completed")</f>
        <v/>
      </c>
    </row>
    <row r="6">
      <c r="B6" s="14" t="inlineStr">
        <is>
          <t>Open Jobs</t>
        </is>
      </c>
      <c r="C6" s="15">
        <f>COUNTIF('Job Cards'!$AB$2:$AB$10,"Open")</f>
        <v/>
      </c>
    </row>
    <row r="7">
      <c r="B7" s="14" t="inlineStr">
        <is>
          <t>Total Revenue</t>
        </is>
      </c>
      <c r="C7" s="24">
        <f>SUM('Job Cards'!$Y$2:$Y$10)</f>
        <v/>
      </c>
    </row>
    <row r="8">
      <c r="B8" s="14" t="inlineStr">
        <is>
          <t>Average Job Total</t>
        </is>
      </c>
      <c r="C8" s="24">
        <f>AVERAGE('Job Cards'!$Y$2:$Y$10)</f>
        <v/>
      </c>
    </row>
    <row r="9">
      <c r="B9" s="14" t="inlineStr">
        <is>
          <t>Outstanding Balance</t>
        </is>
      </c>
      <c r="C9" s="24">
        <f>SUM('Job Cards'!$AA$2:$AA$10)</f>
        <v/>
      </c>
    </row>
    <row r="10">
      <c r="B10" s="14" t="inlineStr">
        <is>
          <t>Collection Rate</t>
        </is>
      </c>
      <c r="C10" s="17">
        <f>IFERROR(SUM('Job Cards'!$Z$2:$Z$10)/SUM('Job Cards'!$Y$2:$Y$10),0)</f>
        <v/>
      </c>
    </row>
    <row r="11"/>
    <row r="12"/>
    <row r="13">
      <c r="B13" s="13" t="inlineStr">
        <is>
          <t>Service Type Summary</t>
        </is>
      </c>
    </row>
    <row r="14">
      <c r="B14" s="1" t="inlineStr">
        <is>
          <t>Service Type</t>
        </is>
      </c>
      <c r="C14" s="1" t="inlineStr">
        <is>
          <t>Job Count</t>
        </is>
      </c>
      <c r="D14" s="1" t="inlineStr">
        <is>
          <t>Total Revenue</t>
        </is>
      </c>
    </row>
    <row r="15">
      <c r="B15" s="9" t="inlineStr">
        <is>
          <t>Oil Change</t>
        </is>
      </c>
      <c r="C15" s="9">
        <f>COUNTIF('Job Cards'!$N$2:$N$10,B15)</f>
        <v/>
      </c>
      <c r="D15" s="21">
        <f>SUMIF('Job Cards'!$N$2:$N$10,B15,'Job Cards'!$Y$2:$Y$10)</f>
        <v/>
      </c>
    </row>
    <row r="16">
      <c r="B16" s="11" t="inlineStr">
        <is>
          <t>Brake Service</t>
        </is>
      </c>
      <c r="C16" s="11">
        <f>COUNTIF('Job Cards'!$N$2:$N$10,B16)</f>
        <v/>
      </c>
      <c r="D16" s="23">
        <f>SUMIF('Job Cards'!$N$2:$N$10,B16,'Job Cards'!$Y$2:$Y$10)</f>
        <v/>
      </c>
    </row>
    <row r="17">
      <c r="B17" s="9" t="inlineStr">
        <is>
          <t>Tire Service</t>
        </is>
      </c>
      <c r="C17" s="9">
        <f>COUNTIF('Job Cards'!$N$2:$N$10,B17)</f>
        <v/>
      </c>
      <c r="D17" s="21">
        <f>SUMIF('Job Cards'!$N$2:$N$10,B17,'Job Cards'!$Y$2:$Y$10)</f>
        <v/>
      </c>
    </row>
    <row r="18">
      <c r="B18" s="11" t="inlineStr">
        <is>
          <t>Diagnostic</t>
        </is>
      </c>
      <c r="C18" s="11">
        <f>COUNTIF('Job Cards'!$N$2:$N$10,B18)</f>
        <v/>
      </c>
      <c r="D18" s="23">
        <f>SUMIF('Job Cards'!$N$2:$N$10,B18,'Job Cards'!$Y$2:$Y$10)</f>
        <v/>
      </c>
    </row>
    <row r="19">
      <c r="B19" s="9" t="inlineStr">
        <is>
          <t>Battery</t>
        </is>
      </c>
      <c r="C19" s="9">
        <f>COUNTIF('Job Cards'!$N$2:$N$10,B19)</f>
        <v/>
      </c>
      <c r="D19" s="21">
        <f>SUMIF('Job Cards'!$N$2:$N$10,B19,'Job Cards'!$Y$2:$Y$10)</f>
        <v/>
      </c>
    </row>
    <row r="20">
      <c r="B20" s="11" t="inlineStr">
        <is>
          <t>A/C Service</t>
        </is>
      </c>
      <c r="C20" s="11">
        <f>COUNTIF('Job Cards'!$N$2:$N$10,B20)</f>
        <v/>
      </c>
      <c r="D20" s="23">
        <f>SUMIF('Job Cards'!$N$2:$N$10,B20,'Job Cards'!$Y$2:$Y$10)</f>
        <v/>
      </c>
    </row>
    <row r="21"/>
    <row r="22"/>
    <row r="23">
      <c r="B23" s="13" t="inlineStr">
        <is>
          <t>Job Status Distribution</t>
        </is>
      </c>
    </row>
    <row r="24">
      <c r="B24" s="1" t="inlineStr">
        <is>
          <t>Job Status</t>
        </is>
      </c>
      <c r="C24" s="1" t="inlineStr">
        <is>
          <t>Count</t>
        </is>
      </c>
    </row>
    <row r="25">
      <c r="B25" s="9" t="inlineStr">
        <is>
          <t>Open</t>
        </is>
      </c>
      <c r="C25" s="9">
        <f>COUNTIF('Job Cards'!$AB$2:$AB$10,B25)</f>
        <v/>
      </c>
    </row>
    <row r="26">
      <c r="B26" s="11" t="inlineStr">
        <is>
          <t>In Progress</t>
        </is>
      </c>
      <c r="C26" s="11">
        <f>COUNTIF('Job Cards'!$AB$2:$AB$10,B26)</f>
        <v/>
      </c>
    </row>
    <row r="27">
      <c r="B27" s="9" t="inlineStr">
        <is>
          <t>Completed</t>
        </is>
      </c>
      <c r="C27" s="9">
        <f>COUNTIF('Job Cards'!$AB$2:$AB$10,B27)</f>
        <v/>
      </c>
    </row>
    <row r="28">
      <c r="B28" s="11" t="inlineStr">
        <is>
          <t>Cancelled</t>
        </is>
      </c>
      <c r="C28" s="11">
        <f>COUNTIF('Job Cards'!$AB$2:$AB$10,B28)</f>
        <v/>
      </c>
    </row>
  </sheetData>
  <mergeCells count="4">
    <mergeCell ref="A1:F1"/>
    <mergeCell ref="B3:C3"/>
    <mergeCell ref="B13:D13"/>
    <mergeCell ref="B23:C23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4" customWidth="1" min="3" max="3"/>
    <col width="14" customWidth="1" min="4" max="4"/>
    <col width="18" customWidth="1" min="5" max="5"/>
    <col width="12" customWidth="1" min="6" max="6"/>
  </cols>
  <sheetData>
    <row r="1">
      <c r="A1" s="1" t="inlineStr">
        <is>
          <t>Service Type</t>
        </is>
      </c>
      <c r="B1" s="1" t="inlineStr">
        <is>
          <t>Standard Labor Rate</t>
        </is>
      </c>
      <c r="D1" s="1" t="inlineStr">
        <is>
          <t>Job Status</t>
        </is>
      </c>
      <c r="E1" s="1" t="inlineStr">
        <is>
          <t>Customer Approval</t>
        </is>
      </c>
      <c r="F1" s="1" t="inlineStr">
        <is>
          <t>US State</t>
        </is>
      </c>
    </row>
    <row r="2">
      <c r="A2" s="9" t="inlineStr">
        <is>
          <t>Oil Change</t>
        </is>
      </c>
      <c r="B2" s="21" t="n">
        <v>95</v>
      </c>
      <c r="D2" s="9" t="inlineStr">
        <is>
          <t>Open</t>
        </is>
      </c>
      <c r="E2" s="9" t="inlineStr">
        <is>
          <t>Approved</t>
        </is>
      </c>
      <c r="F2" s="9" t="inlineStr">
        <is>
          <t>AL</t>
        </is>
      </c>
    </row>
    <row r="3">
      <c r="A3" s="11" t="inlineStr">
        <is>
          <t>Brake Service</t>
        </is>
      </c>
      <c r="B3" s="23" t="n">
        <v>125</v>
      </c>
      <c r="D3" s="11" t="inlineStr">
        <is>
          <t>In Progress</t>
        </is>
      </c>
      <c r="E3" s="11" t="inlineStr">
        <is>
          <t>Pending</t>
        </is>
      </c>
      <c r="F3" s="11" t="inlineStr">
        <is>
          <t>AK</t>
        </is>
      </c>
    </row>
    <row r="4">
      <c r="A4" s="9" t="inlineStr">
        <is>
          <t>Tire Service</t>
        </is>
      </c>
      <c r="B4" s="21" t="n">
        <v>110</v>
      </c>
      <c r="D4" s="9" t="inlineStr">
        <is>
          <t>Completed</t>
        </is>
      </c>
      <c r="E4" s="9" t="inlineStr">
        <is>
          <t>Declined</t>
        </is>
      </c>
      <c r="F4" s="9" t="inlineStr">
        <is>
          <t>AZ</t>
        </is>
      </c>
    </row>
    <row r="5">
      <c r="A5" s="11" t="inlineStr">
        <is>
          <t>Diagnostic</t>
        </is>
      </c>
      <c r="B5" s="23" t="n">
        <v>145</v>
      </c>
      <c r="D5" s="11" t="inlineStr">
        <is>
          <t>Cancelled</t>
        </is>
      </c>
      <c r="F5" s="11" t="inlineStr">
        <is>
          <t>AR</t>
        </is>
      </c>
    </row>
    <row r="6">
      <c r="A6" s="9" t="inlineStr">
        <is>
          <t>Battery</t>
        </is>
      </c>
      <c r="B6" s="21" t="n">
        <v>105</v>
      </c>
      <c r="F6" s="9" t="inlineStr">
        <is>
          <t>CA</t>
        </is>
      </c>
    </row>
    <row r="7">
      <c r="A7" s="11" t="inlineStr">
        <is>
          <t>A/C Service</t>
        </is>
      </c>
      <c r="B7" s="23" t="n">
        <v>135</v>
      </c>
      <c r="F7" s="11" t="inlineStr">
        <is>
          <t>CO</t>
        </is>
      </c>
    </row>
    <row r="8">
      <c r="A8" s="9" t="inlineStr">
        <is>
          <t>General Repair</t>
        </is>
      </c>
      <c r="B8" s="21" t="n">
        <v>120</v>
      </c>
      <c r="F8" s="9" t="inlineStr">
        <is>
          <t>CT</t>
        </is>
      </c>
    </row>
    <row r="9">
      <c r="F9" s="11" t="inlineStr">
        <is>
          <t>DE</t>
        </is>
      </c>
    </row>
    <row r="10">
      <c r="F10" s="9" t="inlineStr">
        <is>
          <t>FL</t>
        </is>
      </c>
    </row>
    <row r="11">
      <c r="F11" s="11" t="inlineStr">
        <is>
          <t>GA</t>
        </is>
      </c>
    </row>
    <row r="12">
      <c r="F12" s="9" t="inlineStr">
        <is>
          <t>HI</t>
        </is>
      </c>
    </row>
    <row r="13">
      <c r="F13" s="11" t="inlineStr">
        <is>
          <t>ID</t>
        </is>
      </c>
    </row>
    <row r="14">
      <c r="F14" s="9" t="inlineStr">
        <is>
          <t>IL</t>
        </is>
      </c>
    </row>
    <row r="15">
      <c r="F15" s="11" t="inlineStr">
        <is>
          <t>IN</t>
        </is>
      </c>
    </row>
    <row r="16">
      <c r="F16" s="9" t="inlineStr">
        <is>
          <t>IA</t>
        </is>
      </c>
    </row>
    <row r="17">
      <c r="F17" s="11" t="inlineStr">
        <is>
          <t>KS</t>
        </is>
      </c>
    </row>
    <row r="18">
      <c r="F18" s="9" t="inlineStr">
        <is>
          <t>KY</t>
        </is>
      </c>
    </row>
    <row r="19">
      <c r="F19" s="11" t="inlineStr">
        <is>
          <t>LA</t>
        </is>
      </c>
    </row>
    <row r="20">
      <c r="F20" s="9" t="inlineStr">
        <is>
          <t>ME</t>
        </is>
      </c>
    </row>
    <row r="21">
      <c r="F21" s="11" t="inlineStr">
        <is>
          <t>MD</t>
        </is>
      </c>
    </row>
    <row r="22">
      <c r="F22" s="9" t="inlineStr">
        <is>
          <t>MA</t>
        </is>
      </c>
    </row>
    <row r="23">
      <c r="F23" s="11" t="inlineStr">
        <is>
          <t>MI</t>
        </is>
      </c>
    </row>
    <row r="24">
      <c r="F24" s="9" t="inlineStr">
        <is>
          <t>MN</t>
        </is>
      </c>
    </row>
    <row r="25">
      <c r="F25" s="11" t="inlineStr">
        <is>
          <t>MS</t>
        </is>
      </c>
    </row>
    <row r="26">
      <c r="F26" s="9" t="inlineStr">
        <is>
          <t>MO</t>
        </is>
      </c>
    </row>
    <row r="27">
      <c r="F27" s="11" t="inlineStr">
        <is>
          <t>MT</t>
        </is>
      </c>
    </row>
    <row r="28">
      <c r="F28" s="9" t="inlineStr">
        <is>
          <t>NE</t>
        </is>
      </c>
    </row>
    <row r="29">
      <c r="F29" s="11" t="inlineStr">
        <is>
          <t>NV</t>
        </is>
      </c>
    </row>
    <row r="30">
      <c r="F30" s="9" t="inlineStr">
        <is>
          <t>NH</t>
        </is>
      </c>
    </row>
    <row r="31">
      <c r="F31" s="11" t="inlineStr">
        <is>
          <t>NJ</t>
        </is>
      </c>
    </row>
    <row r="32">
      <c r="F32" s="9" t="inlineStr">
        <is>
          <t>NM</t>
        </is>
      </c>
    </row>
    <row r="33">
      <c r="F33" s="11" t="inlineStr">
        <is>
          <t>NY</t>
        </is>
      </c>
    </row>
    <row r="34">
      <c r="F34" s="9" t="inlineStr">
        <is>
          <t>NC</t>
        </is>
      </c>
    </row>
    <row r="35">
      <c r="F35" s="11" t="inlineStr">
        <is>
          <t>ND</t>
        </is>
      </c>
    </row>
    <row r="36">
      <c r="F36" s="9" t="inlineStr">
        <is>
          <t>OH</t>
        </is>
      </c>
    </row>
    <row r="37">
      <c r="F37" s="11" t="inlineStr">
        <is>
          <t>OK</t>
        </is>
      </c>
    </row>
    <row r="38">
      <c r="F38" s="9" t="inlineStr">
        <is>
          <t>OR</t>
        </is>
      </c>
    </row>
    <row r="39">
      <c r="F39" s="11" t="inlineStr">
        <is>
          <t>PA</t>
        </is>
      </c>
    </row>
    <row r="40">
      <c r="F40" s="9" t="inlineStr">
        <is>
          <t>RI</t>
        </is>
      </c>
    </row>
    <row r="41">
      <c r="F41" s="11" t="inlineStr">
        <is>
          <t>SC</t>
        </is>
      </c>
    </row>
    <row r="42">
      <c r="F42" s="9" t="inlineStr">
        <is>
          <t>SD</t>
        </is>
      </c>
    </row>
    <row r="43">
      <c r="F43" s="11" t="inlineStr">
        <is>
          <t>TN</t>
        </is>
      </c>
    </row>
    <row r="44">
      <c r="F44" s="9" t="inlineStr">
        <is>
          <t>TX</t>
        </is>
      </c>
    </row>
    <row r="45">
      <c r="F45" s="11" t="inlineStr">
        <is>
          <t>UT</t>
        </is>
      </c>
    </row>
    <row r="46">
      <c r="F46" s="9" t="inlineStr">
        <is>
          <t>VT</t>
        </is>
      </c>
    </row>
    <row r="47">
      <c r="F47" s="11" t="inlineStr">
        <is>
          <t>VA</t>
        </is>
      </c>
    </row>
    <row r="48">
      <c r="F48" s="9" t="inlineStr">
        <is>
          <t>WA</t>
        </is>
      </c>
    </row>
    <row r="49">
      <c r="F49" s="11" t="inlineStr">
        <is>
          <t>WV</t>
        </is>
      </c>
    </row>
    <row r="50">
      <c r="F50" s="9" t="inlineStr">
        <is>
          <t>WI</t>
        </is>
      </c>
    </row>
    <row r="51">
      <c r="F51" s="11" t="inlineStr">
        <is>
          <t>WY</t>
        </is>
      </c>
    </row>
    <row r="52">
      <c r="F52" s="9" t="inlineStr">
        <is>
          <t>DC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26" customHeight="1">
      <c r="A1" s="18" t="inlineStr">
        <is>
          <t>Vehicle Job Card Template - Instructions</t>
        </is>
      </c>
    </row>
    <row r="2"/>
    <row r="3" ht="20" customHeight="1">
      <c r="B3" s="19" t="inlineStr">
        <is>
          <t>- Enter one vehicle visit per row on the 'Job Cards' sheet.</t>
        </is>
      </c>
    </row>
    <row r="4" ht="20" customHeight="1">
      <c r="B4" s="19" t="inlineStr">
        <is>
          <t>- Complete only the pale yellow input cells; do not overwrite the formula columns (Labor Rate, Labor Amount, Subtotal, Sales Tax, Total Due, Balance Due, Payment Status).</t>
        </is>
      </c>
    </row>
    <row r="5" ht="20" customHeight="1">
      <c r="B5" s="19" t="inlineStr">
        <is>
          <t>- Use MM/DD/YYYY format for all dates and USD currency for all monetary amounts.</t>
        </is>
      </c>
    </row>
    <row r="6" ht="20" customHeight="1">
      <c r="B6" s="19" t="inlineStr">
        <is>
          <t>- Enter the applicable state or local sales tax rate for each job, since rates vary by location.</t>
        </is>
      </c>
    </row>
    <row r="7" ht="20" customHeight="1">
      <c r="B7" s="19" t="inlineStr">
        <is>
          <t>- Record customer approval status before beginning any non-emergency repair work.</t>
        </is>
      </c>
    </row>
    <row r="8" ht="20" customHeight="1">
      <c r="B8" s="19" t="inlineStr">
        <is>
          <t>- Labor Rate is automatically retrieved from the 'Lookup Lists' sheet based on the Service Type selected.</t>
        </is>
      </c>
    </row>
    <row r="9" ht="20" customHeight="1">
      <c r="B9" s="19" t="inlineStr">
        <is>
          <t>- Review the 'Dashboard' sheet for open jobs, revenue trends, outstanding balances, and collection rate.</t>
        </is>
      </c>
    </row>
    <row r="10" ht="20" customHeight="1">
      <c r="B10" s="19" t="inlineStr">
        <is>
          <t>- Use the dropdown lists (Service Type, Job Status, Customer Approval, State) for consistent data entry.</t>
        </is>
      </c>
    </row>
    <row r="11" ht="20" customHeight="1">
      <c r="B11" s="19" t="inlineStr">
        <is>
          <t>- VINs, phone numbers, and customer information in this template are sample data only and should be replaced with your business records.</t>
        </is>
      </c>
    </row>
    <row r="12" ht="20" customHeight="1">
      <c r="B12" s="19" t="inlineStr">
        <is>
          <t>- Green highlighting indicates a paid or zero-balance job; red highlighting flags overdue balances or open jobs past their expected completion date.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2026-07-17T17:02:20Z</dcterms:created>
  <dcterms:modified xmlns:dcterms="http://purl.org/dc/terms/" xmlns:xsi="http://www.w3.org/2001/XMLSchema-instance" xsi:type="dcterms:W3CDTF">2026-07-17T17:02:20Z</dcterms:modified>
</cp:coreProperties>
</file>