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ing Model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0E3A5B"/>
      <sz val="11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0E3A5B"/>
      <sz val="12"/>
    </font>
    <font>
      <name val="Calibri"/>
      <b val="1"/>
      <color rgb="00FFFFFF"/>
      <sz val="12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E3A5B"/>
      </patternFill>
    </fill>
    <fill>
      <patternFill patternType="solid">
        <fgColor rgb="00FFFBEB"/>
      </patternFill>
    </fill>
    <fill>
      <patternFill patternType="solid">
        <fgColor rgb="00F4A62A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4" borderId="1" pivotButton="0" quotePrefix="0" xfId="0"/>
    <xf numFmtId="9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2" fillId="5" borderId="1" pivotButton="0" quotePrefix="0" xfId="0"/>
    <xf numFmtId="9" fontId="2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6" borderId="1" pivotButton="0" quotePrefix="0" xfId="0"/>
    <xf numFmtId="164" fontId="4" fillId="6" borderId="1" applyAlignment="1" pivotButton="0" quotePrefix="0" xfId="0">
      <alignment horizontal="center" vertical="center"/>
    </xf>
    <xf numFmtId="165" fontId="4" fillId="6" borderId="1" pivotButton="0" quotePrefix="0" xfId="0"/>
    <xf numFmtId="0" fontId="4" fillId="4" borderId="1" applyAlignment="1" pivotButton="0" quotePrefix="0" xfId="0">
      <alignment horizontal="center" vertical="center"/>
    </xf>
    <xf numFmtId="2" fontId="2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7" borderId="1" pivotButton="0" quotePrefix="0" xfId="0"/>
    <xf numFmtId="164" fontId="4" fillId="7" borderId="1" applyAlignment="1" pivotButton="0" quotePrefix="0" xfId="0">
      <alignment horizontal="center" vertical="center"/>
    </xf>
    <xf numFmtId="165" fontId="4" fillId="7" borderId="1" pivotButton="0" quotePrefix="0" xfId="0"/>
    <xf numFmtId="2" fontId="2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2" fontId="2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4" borderId="1" pivotButton="0" quotePrefix="0" xfId="0"/>
    <xf numFmtId="0" fontId="4" fillId="0" borderId="1" pivotButton="0" quotePrefix="0" xfId="0"/>
    <xf numFmtId="0" fontId="4" fillId="0" borderId="0" pivotButton="0" quotePrefix="0" xfId="0"/>
    <xf numFmtId="165" fontId="4" fillId="0" borderId="1" pivotButton="0" quotePrefix="0" xfId="0"/>
    <xf numFmtId="0" fontId="0" fillId="3" borderId="1" pivotButton="0" quotePrefix="0" xfId="0"/>
    <xf numFmtId="1" fontId="5" fillId="6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0" fillId="6" borderId="1" pivotButton="0" quotePrefix="0" xfId="0"/>
    <xf numFmtId="9" fontId="5" fillId="6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2" fontId="2" fillId="0" borderId="1" applyAlignment="1" pivotButton="0" quotePrefix="0" xfId="0">
      <alignment horizontal="center" vertical="center"/>
    </xf>
    <xf numFmtId="0" fontId="6" fillId="8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65" fontId="4" fillId="6" borderId="1" pivotButton="0" quotePrefix="0" xfId="0"/>
    <xf numFmtId="164" fontId="4" fillId="7" borderId="1" applyAlignment="1" pivotButton="0" quotePrefix="0" xfId="0">
      <alignment horizontal="center" vertical="center"/>
    </xf>
    <xf numFmtId="165" fontId="4" fillId="7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Weighted Score by Option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'Dashboard'!C7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'Dashboard'!$B$8:$B$17</f>
            </numRef>
          </cat>
          <val>
            <numRef>
              <f>'Dashboard'!$C$8:$C$17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Options by Recommendation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'Dashboard'!I7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'Dashboard'!$H$7:$H$10</f>
            </numRef>
          </cat>
          <val>
            <numRef>
              <f>'Dashboard'!$I$8:$I$10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Score by Criterion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'Dashboard'!I13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'Dashboard'!$H$14:$H$19</f>
            </numRef>
          </cat>
          <val>
            <numRef>
              <f>'Dashboard'!$I$14:$I$19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38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6" customWidth="1" min="3" max="3"/>
    <col width="15" customWidth="1" min="4" max="4"/>
    <col width="7" customWidth="1" min="5" max="5"/>
    <col width="14" customWidth="1" min="6" max="6"/>
    <col width="18" customWidth="1" min="7" max="7"/>
    <col width="9" customWidth="1" min="8" max="8"/>
    <col width="9" customWidth="1" min="9" max="9"/>
    <col width="12" customWidth="1" min="10" max="10"/>
    <col width="12" customWidth="1" min="11" max="11"/>
    <col width="13" customWidth="1" min="12" max="12"/>
    <col width="11" customWidth="1" min="13" max="13"/>
    <col width="13" customWidth="1" min="14" max="14"/>
    <col width="7" customWidth="1" min="15" max="15"/>
    <col width="17" customWidth="1" min="16" max="16"/>
    <col width="12" customWidth="1" min="17" max="17"/>
  </cols>
  <sheetData>
    <row r="1" ht="30" customHeight="1">
      <c r="A1" s="1" t="inlineStr">
        <is>
          <t>Weighted Scoring Model — Option &amp; Vendor Evaluation</t>
        </is>
      </c>
    </row>
    <row r="3">
      <c r="A3" s="2" t="inlineStr">
        <is>
          <t>Step 1 — Criteria Setup (weights must total 100%)</t>
        </is>
      </c>
    </row>
    <row r="4">
      <c r="A4" s="3" t="inlineStr">
        <is>
          <t>Criterion ID</t>
        </is>
      </c>
      <c r="B4" s="3" t="inlineStr">
        <is>
          <t>Criterion</t>
        </is>
      </c>
      <c r="C4" s="3" t="inlineStr">
        <is>
          <t>Weight</t>
        </is>
      </c>
      <c r="D4" s="3" t="inlineStr">
        <is>
          <t>Weight Check</t>
        </is>
      </c>
      <c r="E4" s="3" t="inlineStr">
        <is>
          <t>Notes</t>
        </is>
      </c>
    </row>
    <row r="5">
      <c r="A5" s="4" t="inlineStr">
        <is>
          <t>C01</t>
        </is>
      </c>
      <c r="B5" s="5" t="inlineStr">
        <is>
          <t>Cost</t>
        </is>
      </c>
      <c r="C5" s="6" t="n">
        <v>0.25</v>
      </c>
      <c r="D5" s="4">
        <f>IF(C5&gt;0,"Included","Review")</f>
        <v/>
      </c>
      <c r="E5" s="5" t="inlineStr">
        <is>
          <t>Lower cost may receive a higher score</t>
        </is>
      </c>
      <c r="F5" s="7" t="n"/>
      <c r="G5" s="8" t="n"/>
    </row>
    <row r="6">
      <c r="A6" s="4" t="inlineStr">
        <is>
          <t>C02</t>
        </is>
      </c>
      <c r="B6" s="5" t="inlineStr">
        <is>
          <t>Quality</t>
        </is>
      </c>
      <c r="C6" s="6" t="n">
        <v>0.2</v>
      </c>
      <c r="D6" s="4">
        <f>IF(C6&gt;0,"Included","Review")</f>
        <v/>
      </c>
      <c r="E6" s="5" t="inlineStr">
        <is>
          <t>Product or service quality</t>
        </is>
      </c>
      <c r="F6" s="7" t="n"/>
      <c r="G6" s="8" t="n"/>
    </row>
    <row r="7">
      <c r="A7" s="4" t="inlineStr">
        <is>
          <t>C03</t>
        </is>
      </c>
      <c r="B7" s="5" t="inlineStr">
        <is>
          <t>Implementation Time</t>
        </is>
      </c>
      <c r="C7" s="6" t="n">
        <v>0.15</v>
      </c>
      <c r="D7" s="4">
        <f>IF(C7&gt;0,"Included","Review")</f>
        <v/>
      </c>
      <c r="E7" s="5" t="inlineStr">
        <is>
          <t>Expected launch speed</t>
        </is>
      </c>
      <c r="F7" s="7" t="n"/>
      <c r="G7" s="8" t="n"/>
    </row>
    <row r="8">
      <c r="A8" s="4" t="inlineStr">
        <is>
          <t>C04</t>
        </is>
      </c>
      <c r="B8" s="5" t="inlineStr">
        <is>
          <t>Customer Support</t>
        </is>
      </c>
      <c r="C8" s="6" t="n">
        <v>0.15</v>
      </c>
      <c r="D8" s="4">
        <f>IF(C8&gt;0,"Included","Review")</f>
        <v/>
      </c>
      <c r="E8" s="5" t="inlineStr">
        <is>
          <t>Availability and responsiveness</t>
        </is>
      </c>
      <c r="F8" s="7" t="n"/>
      <c r="G8" s="8" t="n"/>
    </row>
    <row r="9">
      <c r="A9" s="4" t="inlineStr">
        <is>
          <t>C05</t>
        </is>
      </c>
      <c r="B9" s="5" t="inlineStr">
        <is>
          <t>Security and Compliance</t>
        </is>
      </c>
      <c r="C9" s="6" t="n">
        <v>0.15</v>
      </c>
      <c r="D9" s="4">
        <f>IF(C9&gt;0,"Included","Review")</f>
        <v/>
      </c>
      <c r="E9" s="5" t="inlineStr">
        <is>
          <t>Data protection and compliance</t>
        </is>
      </c>
      <c r="F9" s="7" t="n"/>
      <c r="G9" s="8" t="n"/>
    </row>
    <row r="10">
      <c r="A10" s="4" t="inlineStr">
        <is>
          <t>C06</t>
        </is>
      </c>
      <c r="B10" s="5" t="inlineStr">
        <is>
          <t>Scalability</t>
        </is>
      </c>
      <c r="C10" s="6" t="n">
        <v>0.1</v>
      </c>
      <c r="D10" s="4">
        <f>IF(C10&gt;0,"Included","Review")</f>
        <v/>
      </c>
      <c r="E10" s="5" t="inlineStr">
        <is>
          <t>Ability to support future growth</t>
        </is>
      </c>
      <c r="F10" s="7" t="n"/>
      <c r="G10" s="8" t="n"/>
    </row>
    <row r="11">
      <c r="B11" s="9" t="inlineStr">
        <is>
          <t>Total Weight</t>
        </is>
      </c>
      <c r="C11" s="10">
        <f>SUM(C5:C10)</f>
        <v/>
      </c>
      <c r="D11" s="9">
        <f>IF(C11=1,"Weights total 100%","Adjust weights")</f>
        <v/>
      </c>
      <c r="E11" s="7" t="n"/>
      <c r="F11" s="7" t="n"/>
      <c r="G11" s="8" t="n"/>
    </row>
    <row r="13">
      <c r="A13" s="2" t="inlineStr">
        <is>
          <t>Step 2 — Option Evaluation (score each option 1–5 per criterion)</t>
        </is>
      </c>
    </row>
    <row r="14" ht="32" customHeight="1">
      <c r="A14" s="11" t="inlineStr">
        <is>
          <t>Option ID</t>
        </is>
      </c>
      <c r="B14" s="11" t="inlineStr">
        <is>
          <t>Option / Vendor</t>
        </is>
      </c>
      <c r="C14" s="11" t="inlineStr">
        <is>
          <t>Contact</t>
        </is>
      </c>
      <c r="D14" s="11" t="inlineStr">
        <is>
          <t>City</t>
        </is>
      </c>
      <c r="E14" s="11" t="inlineStr">
        <is>
          <t>State</t>
        </is>
      </c>
      <c r="F14" s="11" t="inlineStr">
        <is>
          <t>Evaluation Date</t>
        </is>
      </c>
      <c r="G14" s="11" t="inlineStr">
        <is>
          <t>Estimated Annual Cost</t>
        </is>
      </c>
      <c r="H14" s="11" t="inlineStr">
        <is>
          <t>C01 Cost</t>
        </is>
      </c>
      <c r="I14" s="11" t="inlineStr">
        <is>
          <t>C02 Quality</t>
        </is>
      </c>
      <c r="J14" s="11" t="inlineStr">
        <is>
          <t>C03 Implementation Time</t>
        </is>
      </c>
      <c r="K14" s="11" t="inlineStr">
        <is>
          <t>C04 Customer Support</t>
        </is>
      </c>
      <c r="L14" s="11" t="inlineStr">
        <is>
          <t>C05 Security and Compliance</t>
        </is>
      </c>
      <c r="M14" s="11" t="inlineStr">
        <is>
          <t>C06 Scalability</t>
        </is>
      </c>
      <c r="N14" s="11" t="inlineStr">
        <is>
          <t>Weighted Score</t>
        </is>
      </c>
      <c r="O14" s="11" t="inlineStr">
        <is>
          <t>Rank</t>
        </is>
      </c>
      <c r="P14" s="11" t="inlineStr">
        <is>
          <t>Recommendation</t>
        </is>
      </c>
      <c r="Q14" s="11" t="inlineStr">
        <is>
          <t>Score Band</t>
        </is>
      </c>
    </row>
    <row r="15">
      <c r="A15" s="12" t="inlineStr">
        <is>
          <t>V01</t>
        </is>
      </c>
      <c r="B15" s="12" t="inlineStr">
        <is>
          <t>Northstar Solutions</t>
        </is>
      </c>
      <c r="C15" s="12" t="inlineStr">
        <is>
          <t>James Carter</t>
        </is>
      </c>
      <c r="D15" s="12" t="inlineStr">
        <is>
          <t>Chicago</t>
        </is>
      </c>
      <c r="E15" s="12" t="inlineStr">
        <is>
          <t>IL</t>
        </is>
      </c>
      <c r="F15" s="39" t="n">
        <v>46083</v>
      </c>
      <c r="G15" s="40" t="n">
        <v>42000</v>
      </c>
      <c r="H15" s="15" t="n">
        <v>4</v>
      </c>
      <c r="I15" s="15" t="n">
        <v>5</v>
      </c>
      <c r="J15" s="15" t="n">
        <v>3</v>
      </c>
      <c r="K15" s="15" t="n">
        <v>4</v>
      </c>
      <c r="L15" s="15" t="n">
        <v>4</v>
      </c>
      <c r="M15" s="15" t="n">
        <v>3</v>
      </c>
      <c r="N15" s="16">
        <f>IFERROR(H15*$C$5+I15*$C$6+J15*$C$7+K15*$C$8+L15*$C$9+M15*$C$10,"")</f>
        <v/>
      </c>
      <c r="O15" s="17">
        <f>IFERROR(RANK(N15,$N$15:$N$24,0),"")</f>
        <v/>
      </c>
      <c r="P15" s="17">
        <f>IF(N15&gt;=4.25,"Recommended",IF(N15&gt;=3.5,"Consider",IF(N15&gt;=2.75,"Review","Not Recommended")))</f>
        <v/>
      </c>
      <c r="Q15" s="17">
        <f>IF(N15&gt;=4.25,"Excellent",IF(N15&gt;=3.5,"Strong",IF(N15&gt;=2.75,"Acceptable","Weak")))</f>
        <v/>
      </c>
    </row>
    <row r="16">
      <c r="A16" s="18" t="inlineStr">
        <is>
          <t>V02</t>
        </is>
      </c>
      <c r="B16" s="18" t="inlineStr">
        <is>
          <t>BluePeak Systems</t>
        </is>
      </c>
      <c r="C16" s="18" t="inlineStr">
        <is>
          <t>Emily Davis</t>
        </is>
      </c>
      <c r="D16" s="18" t="inlineStr">
        <is>
          <t>Austin</t>
        </is>
      </c>
      <c r="E16" s="18" t="inlineStr">
        <is>
          <t>TX</t>
        </is>
      </c>
      <c r="F16" s="41" t="n">
        <v>46086</v>
      </c>
      <c r="G16" s="42" t="n">
        <v>36500</v>
      </c>
      <c r="H16" s="15" t="n">
        <v>4</v>
      </c>
      <c r="I16" s="15" t="n">
        <v>4</v>
      </c>
      <c r="J16" s="15" t="n">
        <v>5</v>
      </c>
      <c r="K16" s="15" t="n">
        <v>5</v>
      </c>
      <c r="L16" s="15" t="n">
        <v>4</v>
      </c>
      <c r="M16" s="15" t="n">
        <v>4</v>
      </c>
      <c r="N16" s="21">
        <f>IFERROR(H16*$C$5+I16*$C$6+J16*$C$7+K16*$C$8+L16*$C$9+M16*$C$10,"")</f>
        <v/>
      </c>
      <c r="O16" s="22">
        <f>IFERROR(RANK(N16,$N$15:$N$24,0),"")</f>
        <v/>
      </c>
      <c r="P16" s="22">
        <f>IF(N16&gt;=4.25,"Recommended",IF(N16&gt;=3.5,"Consider",IF(N16&gt;=2.75,"Review","Not Recommended")))</f>
        <v/>
      </c>
      <c r="Q16" s="22">
        <f>IF(N16&gt;=4.25,"Excellent",IF(N16&gt;=3.5,"Strong",IF(N16&gt;=2.75,"Acceptable","Weak")))</f>
        <v/>
      </c>
    </row>
    <row r="17">
      <c r="A17" s="12" t="inlineStr">
        <is>
          <t>V03</t>
        </is>
      </c>
      <c r="B17" s="12" t="inlineStr">
        <is>
          <t>HarborPoint Technologies</t>
        </is>
      </c>
      <c r="C17" s="12" t="inlineStr">
        <is>
          <t>Michael Wilson</t>
        </is>
      </c>
      <c r="D17" s="12" t="inlineStr">
        <is>
          <t>Seattle</t>
        </is>
      </c>
      <c r="E17" s="12" t="inlineStr">
        <is>
          <t>WA</t>
        </is>
      </c>
      <c r="F17" s="39" t="n">
        <v>46090</v>
      </c>
      <c r="G17" s="40" t="n">
        <v>58000</v>
      </c>
      <c r="H17" s="15" t="n">
        <v>2</v>
      </c>
      <c r="I17" s="15" t="n">
        <v>5</v>
      </c>
      <c r="J17" s="15" t="n">
        <v>4</v>
      </c>
      <c r="K17" s="15" t="n">
        <v>4</v>
      </c>
      <c r="L17" s="15" t="n">
        <v>5</v>
      </c>
      <c r="M17" s="15" t="n">
        <v>5</v>
      </c>
      <c r="N17" s="16">
        <f>IFERROR(H17*$C$5+I17*$C$6+J17*$C$7+K17*$C$8+L17*$C$9+M17*$C$10,"")</f>
        <v/>
      </c>
      <c r="O17" s="17">
        <f>IFERROR(RANK(N17,$N$15:$N$24,0),"")</f>
        <v/>
      </c>
      <c r="P17" s="17">
        <f>IF(N17&gt;=4.25,"Recommended",IF(N17&gt;=3.5,"Consider",IF(N17&gt;=2.75,"Review","Not Recommended")))</f>
        <v/>
      </c>
      <c r="Q17" s="17">
        <f>IF(N17&gt;=4.25,"Excellent",IF(N17&gt;=3.5,"Strong",IF(N17&gt;=2.75,"Acceptable","Weak")))</f>
        <v/>
      </c>
    </row>
    <row r="18">
      <c r="A18" s="18" t="inlineStr">
        <is>
          <t>V04</t>
        </is>
      </c>
      <c r="B18" s="18" t="inlineStr">
        <is>
          <t>Summit Office Group</t>
        </is>
      </c>
      <c r="C18" s="18" t="inlineStr">
        <is>
          <t>Ashley Martinez</t>
        </is>
      </c>
      <c r="D18" s="18" t="inlineStr">
        <is>
          <t>Dallas</t>
        </is>
      </c>
      <c r="E18" s="18" t="inlineStr">
        <is>
          <t>TX</t>
        </is>
      </c>
      <c r="F18" s="41" t="n">
        <v>46093</v>
      </c>
      <c r="G18" s="42" t="n">
        <v>29500</v>
      </c>
      <c r="H18" s="15" t="n">
        <v>5</v>
      </c>
      <c r="I18" s="15" t="n">
        <v>3</v>
      </c>
      <c r="J18" s="15" t="n">
        <v>3</v>
      </c>
      <c r="K18" s="15" t="n">
        <v>3</v>
      </c>
      <c r="L18" s="15" t="n">
        <v>3</v>
      </c>
      <c r="M18" s="15" t="n">
        <v>2</v>
      </c>
      <c r="N18" s="21">
        <f>IFERROR(H18*$C$5+I18*$C$6+J18*$C$7+K18*$C$8+L18*$C$9+M18*$C$10,"")</f>
        <v/>
      </c>
      <c r="O18" s="22">
        <f>IFERROR(RANK(N18,$N$15:$N$24,0),"")</f>
        <v/>
      </c>
      <c r="P18" s="22">
        <f>IF(N18&gt;=4.25,"Recommended",IF(N18&gt;=3.5,"Consider",IF(N18&gt;=2.75,"Review","Not Recommended")))</f>
        <v/>
      </c>
      <c r="Q18" s="22">
        <f>IF(N18&gt;=4.25,"Excellent",IF(N18&gt;=3.5,"Strong",IF(N18&gt;=2.75,"Acceptable","Weak")))</f>
        <v/>
      </c>
    </row>
    <row r="19">
      <c r="A19" s="12" t="inlineStr">
        <is>
          <t>V05</t>
        </is>
      </c>
      <c r="B19" s="12" t="inlineStr">
        <is>
          <t>ClearPath Services</t>
        </is>
      </c>
      <c r="C19" s="12" t="inlineStr">
        <is>
          <t>David Anderson</t>
        </is>
      </c>
      <c r="D19" s="12" t="inlineStr">
        <is>
          <t>Phoenix</t>
        </is>
      </c>
      <c r="E19" s="12" t="inlineStr">
        <is>
          <t>AZ</t>
        </is>
      </c>
      <c r="F19" s="39" t="n">
        <v>46097</v>
      </c>
      <c r="G19" s="40" t="n">
        <v>24500</v>
      </c>
      <c r="H19" s="15" t="n">
        <v>5</v>
      </c>
      <c r="I19" s="15" t="n">
        <v>3</v>
      </c>
      <c r="J19" s="15" t="n">
        <v>4</v>
      </c>
      <c r="K19" s="15" t="n">
        <v>3</v>
      </c>
      <c r="L19" s="15" t="n">
        <v>2</v>
      </c>
      <c r="M19" s="15" t="n">
        <v>3</v>
      </c>
      <c r="N19" s="16">
        <f>IFERROR(H19*$C$5+I19*$C$6+J19*$C$7+K19*$C$8+L19*$C$9+M19*$C$10,"")</f>
        <v/>
      </c>
      <c r="O19" s="17">
        <f>IFERROR(RANK(N19,$N$15:$N$24,0),"")</f>
        <v/>
      </c>
      <c r="P19" s="17">
        <f>IF(N19&gt;=4.25,"Recommended",IF(N19&gt;=3.5,"Consider",IF(N19&gt;=2.75,"Review","Not Recommended")))</f>
        <v/>
      </c>
      <c r="Q19" s="17">
        <f>IF(N19&gt;=4.25,"Excellent",IF(N19&gt;=3.5,"Strong",IF(N19&gt;=2.75,"Acceptable","Weak")))</f>
        <v/>
      </c>
    </row>
    <row r="20">
      <c r="A20" s="18" t="inlineStr">
        <is>
          <t>V06</t>
        </is>
      </c>
      <c r="B20" s="18" t="inlineStr">
        <is>
          <t>Redwood Business Tools</t>
        </is>
      </c>
      <c r="C20" s="18" t="inlineStr">
        <is>
          <t>Jessica Thomas</t>
        </is>
      </c>
      <c r="D20" s="18" t="inlineStr">
        <is>
          <t>San Francisco</t>
        </is>
      </c>
      <c r="E20" s="18" t="inlineStr">
        <is>
          <t>CA</t>
        </is>
      </c>
      <c r="F20" s="41" t="n">
        <v>46101</v>
      </c>
      <c r="G20" s="42" t="n">
        <v>72000</v>
      </c>
      <c r="H20" s="15" t="n">
        <v>1</v>
      </c>
      <c r="I20" s="15" t="n">
        <v>5</v>
      </c>
      <c r="J20" s="15" t="n">
        <v>4</v>
      </c>
      <c r="K20" s="15" t="n">
        <v>5</v>
      </c>
      <c r="L20" s="15" t="n">
        <v>5</v>
      </c>
      <c r="M20" s="15" t="n">
        <v>5</v>
      </c>
      <c r="N20" s="21">
        <f>IFERROR(H20*$C$5+I20*$C$6+J20*$C$7+K20*$C$8+L20*$C$9+M20*$C$10,"")</f>
        <v/>
      </c>
      <c r="O20" s="22">
        <f>IFERROR(RANK(N20,$N$15:$N$24,0),"")</f>
        <v/>
      </c>
      <c r="P20" s="22">
        <f>IF(N20&gt;=4.25,"Recommended",IF(N20&gt;=3.5,"Consider",IF(N20&gt;=2.75,"Review","Not Recommended")))</f>
        <v/>
      </c>
      <c r="Q20" s="22">
        <f>IF(N20&gt;=4.25,"Excellent",IF(N20&gt;=3.5,"Strong",IF(N20&gt;=2.75,"Acceptable","Weak")))</f>
        <v/>
      </c>
    </row>
    <row r="21">
      <c r="A21" s="12" t="inlineStr">
        <is>
          <t>V07</t>
        </is>
      </c>
      <c r="B21" s="12" t="inlineStr">
        <is>
          <t>MetroCore Partners</t>
        </is>
      </c>
      <c r="C21" s="12" t="inlineStr">
        <is>
          <t>Chris Jackson</t>
        </is>
      </c>
      <c r="D21" s="12" t="inlineStr">
        <is>
          <t>New York</t>
        </is>
      </c>
      <c r="E21" s="12" t="inlineStr">
        <is>
          <t>NY</t>
        </is>
      </c>
      <c r="F21" s="39" t="n">
        <v>46105</v>
      </c>
      <c r="G21" s="40" t="n">
        <v>64000</v>
      </c>
      <c r="H21" s="15" t="n">
        <v>2</v>
      </c>
      <c r="I21" s="15" t="n">
        <v>4</v>
      </c>
      <c r="J21" s="15" t="n">
        <v>3</v>
      </c>
      <c r="K21" s="15" t="n">
        <v>3</v>
      </c>
      <c r="L21" s="15" t="n">
        <v>4</v>
      </c>
      <c r="M21" s="15" t="n">
        <v>4</v>
      </c>
      <c r="N21" s="16">
        <f>IFERROR(H21*$C$5+I21*$C$6+J21*$C$7+K21*$C$8+L21*$C$9+M21*$C$10,"")</f>
        <v/>
      </c>
      <c r="O21" s="17">
        <f>IFERROR(RANK(N21,$N$15:$N$24,0),"")</f>
        <v/>
      </c>
      <c r="P21" s="17">
        <f>IF(N21&gt;=4.25,"Recommended",IF(N21&gt;=3.5,"Consider",IF(N21&gt;=2.75,"Review","Not Recommended")))</f>
        <v/>
      </c>
      <c r="Q21" s="17">
        <f>IF(N21&gt;=4.25,"Excellent",IF(N21&gt;=3.5,"Strong",IF(N21&gt;=2.75,"Acceptable","Weak")))</f>
        <v/>
      </c>
    </row>
    <row r="22">
      <c r="A22" s="18" t="inlineStr">
        <is>
          <t>V08</t>
        </is>
      </c>
      <c r="B22" s="18" t="inlineStr">
        <is>
          <t>Lone Star Digital</t>
        </is>
      </c>
      <c r="C22" s="18" t="inlineStr">
        <is>
          <t>Sarah White</t>
        </is>
      </c>
      <c r="D22" s="18" t="inlineStr">
        <is>
          <t>Houston</t>
        </is>
      </c>
      <c r="E22" s="18" t="inlineStr">
        <is>
          <t>TX</t>
        </is>
      </c>
      <c r="F22" s="41" t="n">
        <v>46108</v>
      </c>
      <c r="G22" s="42" t="n">
        <v>18500</v>
      </c>
      <c r="H22" s="15" t="n">
        <v>5</v>
      </c>
      <c r="I22" s="15" t="n">
        <v>2</v>
      </c>
      <c r="J22" s="15" t="n">
        <v>3</v>
      </c>
      <c r="K22" s="15" t="n">
        <v>2</v>
      </c>
      <c r="L22" s="15" t="n">
        <v>2</v>
      </c>
      <c r="M22" s="15" t="n">
        <v>2</v>
      </c>
      <c r="N22" s="21">
        <f>IFERROR(H22*$C$5+I22*$C$6+J22*$C$7+K22*$C$8+L22*$C$9+M22*$C$10,"")</f>
        <v/>
      </c>
      <c r="O22" s="22">
        <f>IFERROR(RANK(N22,$N$15:$N$24,0),"")</f>
        <v/>
      </c>
      <c r="P22" s="22">
        <f>IF(N22&gt;=4.25,"Recommended",IF(N22&gt;=3.5,"Consider",IF(N22&gt;=2.75,"Review","Not Recommended")))</f>
        <v/>
      </c>
      <c r="Q22" s="22">
        <f>IF(N22&gt;=4.25,"Excellent",IF(N22&gt;=3.5,"Strong",IF(N22&gt;=2.75,"Acceptable","Weak")))</f>
        <v/>
      </c>
    </row>
    <row r="23">
      <c r="A23" s="12" t="inlineStr">
        <is>
          <t>V09</t>
        </is>
      </c>
      <c r="B23" s="12" t="inlineStr">
        <is>
          <t>Keystone Analytics</t>
        </is>
      </c>
      <c r="C23" s="12" t="inlineStr">
        <is>
          <t>Robert Harris</t>
        </is>
      </c>
      <c r="D23" s="12" t="inlineStr">
        <is>
          <t>Philadelphia</t>
        </is>
      </c>
      <c r="E23" s="12" t="inlineStr">
        <is>
          <t>PA</t>
        </is>
      </c>
      <c r="F23" s="39" t="n">
        <v>46114</v>
      </c>
      <c r="G23" s="40" t="n">
        <v>47750</v>
      </c>
      <c r="H23" s="15" t="n">
        <v>3</v>
      </c>
      <c r="I23" s="15" t="n">
        <v>4</v>
      </c>
      <c r="J23" s="15" t="n">
        <v>4</v>
      </c>
      <c r="K23" s="15" t="n">
        <v>4</v>
      </c>
      <c r="L23" s="15" t="n">
        <v>4</v>
      </c>
      <c r="M23" s="15" t="n">
        <v>4</v>
      </c>
      <c r="N23" s="16">
        <f>IFERROR(H23*$C$5+I23*$C$6+J23*$C$7+K23*$C$8+L23*$C$9+M23*$C$10,"")</f>
        <v/>
      </c>
      <c r="O23" s="17">
        <f>IFERROR(RANK(N23,$N$15:$N$24,0),"")</f>
        <v/>
      </c>
      <c r="P23" s="17">
        <f>IF(N23&gt;=4.25,"Recommended",IF(N23&gt;=3.5,"Consider",IF(N23&gt;=2.75,"Review","Not Recommended")))</f>
        <v/>
      </c>
      <c r="Q23" s="17">
        <f>IF(N23&gt;=4.25,"Excellent",IF(N23&gt;=3.5,"Strong",IF(N23&gt;=2.75,"Acceptable","Weak")))</f>
        <v/>
      </c>
    </row>
    <row r="24">
      <c r="A24" s="18" t="inlineStr">
        <is>
          <t>V10</t>
        </is>
      </c>
      <c r="B24" s="18" t="inlineStr">
        <is>
          <t>Pacific Crest LLC</t>
        </is>
      </c>
      <c r="C24" s="18" t="inlineStr">
        <is>
          <t>Amanda Martin</t>
        </is>
      </c>
      <c r="D24" s="18" t="inlineStr">
        <is>
          <t>Los Angeles</t>
        </is>
      </c>
      <c r="E24" s="18" t="inlineStr">
        <is>
          <t>CA</t>
        </is>
      </c>
      <c r="F24" s="41" t="n">
        <v>46122</v>
      </c>
      <c r="G24" s="42" t="n">
        <v>53200</v>
      </c>
      <c r="H24" s="15" t="n">
        <v>3</v>
      </c>
      <c r="I24" s="15" t="n">
        <v>3</v>
      </c>
      <c r="J24" s="15" t="n">
        <v>2</v>
      </c>
      <c r="K24" s="15" t="n">
        <v>4</v>
      </c>
      <c r="L24" s="15" t="n">
        <v>3</v>
      </c>
      <c r="M24" s="15" t="n">
        <v>3</v>
      </c>
      <c r="N24" s="21">
        <f>IFERROR(H24*$C$5+I24*$C$6+J24*$C$7+K24*$C$8+L24*$C$9+M24*$C$10,"")</f>
        <v/>
      </c>
      <c r="O24" s="22">
        <f>IFERROR(RANK(N24,$N$15:$N$24,0),"")</f>
        <v/>
      </c>
      <c r="P24" s="22">
        <f>IF(N24&gt;=4.25,"Recommended",IF(N24&gt;=3.5,"Consider",IF(N24&gt;=2.75,"Review","Not Recommended")))</f>
        <v/>
      </c>
      <c r="Q24" s="22">
        <f>IF(N24&gt;=4.25,"Excellent",IF(N24&gt;=3.5,"Strong",IF(N24&gt;=2.75,"Acceptable","Weak")))</f>
        <v/>
      </c>
    </row>
    <row r="26">
      <c r="B26" s="9" t="inlineStr">
        <is>
          <t>Average Score per Criterion</t>
        </is>
      </c>
      <c r="C26" s="7" t="n"/>
      <c r="D26" s="7" t="n"/>
      <c r="E26" s="7" t="n"/>
      <c r="F26" s="7" t="n"/>
      <c r="G26" s="8" t="n"/>
      <c r="H26" s="23">
        <f>AVERAGE(H15:H24)</f>
        <v/>
      </c>
      <c r="I26" s="23">
        <f>AVERAGE(I15:I24)</f>
        <v/>
      </c>
      <c r="J26" s="23">
        <f>AVERAGE(J15:J24)</f>
        <v/>
      </c>
      <c r="K26" s="23">
        <f>AVERAGE(K15:K24)</f>
        <v/>
      </c>
      <c r="L26" s="23">
        <f>AVERAGE(L15:L24)</f>
        <v/>
      </c>
      <c r="M26" s="23">
        <f>AVERAGE(M15:M24)</f>
        <v/>
      </c>
    </row>
    <row r="27">
      <c r="B27" s="2" t="inlineStr">
        <is>
          <t>Recommended options:</t>
        </is>
      </c>
      <c r="C27" s="24">
        <f>COUNTIF(P15:P24,"Recommended")</f>
        <v/>
      </c>
    </row>
    <row r="28">
      <c r="B28" s="2" t="inlineStr">
        <is>
          <t>Lookup helper — enter Option / Vendor in B29:</t>
        </is>
      </c>
    </row>
    <row r="29">
      <c r="B29" s="25" t="inlineStr">
        <is>
          <t>BluePeak Systems</t>
        </is>
      </c>
      <c r="C29" s="26">
        <f>IFERROR(VLOOKUP(B29,$B$15:$N$24,4,FALSE),"Not found")</f>
        <v/>
      </c>
      <c r="D29" s="27" t="inlineStr">
        <is>
          <t>City</t>
        </is>
      </c>
      <c r="E29" s="43">
        <f>IFERROR(VLOOKUP(B29,$B$15:$N$24,6,FALSE),"Not found")</f>
        <v/>
      </c>
      <c r="F29" s="27" t="inlineStr">
        <is>
          <t>Annual Cost</t>
        </is>
      </c>
    </row>
  </sheetData>
  <mergeCells count="9">
    <mergeCell ref="A1:Q1"/>
    <mergeCell ref="E5:G5"/>
    <mergeCell ref="E6:G6"/>
    <mergeCell ref="E7:G7"/>
    <mergeCell ref="E8:G8"/>
    <mergeCell ref="E9:G9"/>
    <mergeCell ref="E10:G10"/>
    <mergeCell ref="D11:G11"/>
    <mergeCell ref="B26:G26"/>
  </mergeCells>
  <conditionalFormatting sqref="H15:M24">
    <cfRule type="cellIs" priority="1" operator="greaterThanOrEqual" dxfId="0">
      <formula>4</formula>
    </cfRule>
    <cfRule type="cellIs" priority="2" operator="lessThanOrEqual" dxfId="1">
      <formula>2</formula>
    </cfRule>
  </conditionalFormatting>
  <conditionalFormatting sqref="P15:P24">
    <cfRule type="expression" priority="3" dxfId="0" stopIfTrue="1">
      <formula>$P15="Recommended"</formula>
    </cfRule>
    <cfRule type="expression" priority="4" dxfId="1" stopIfTrue="1">
      <formula>$P15="Not Recommended"</formula>
    </cfRule>
    <cfRule type="expression" priority="5" dxfId="2" stopIfTrue="1">
      <formula>$P15="Consider"</formula>
    </cfRule>
  </conditionalFormatting>
  <dataValidations count="1">
    <dataValidation sqref="H15:M24" showErrorMessage="1" showInputMessage="1" allowBlank="1" error="Enter a whole number from 1 to 5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18" customWidth="1" min="4" max="4"/>
    <col width="15" customWidth="1" min="5" max="5"/>
    <col width="18" customWidth="1" min="6" max="6"/>
    <col width="3" customWidth="1" min="7" max="7"/>
    <col width="22" customWidth="1" min="8" max="8"/>
    <col width="14" customWidth="1" min="9" max="9"/>
  </cols>
  <sheetData>
    <row r="1" ht="30" customHeight="1">
      <c r="A1" s="1" t="inlineStr">
        <is>
          <t>Weighted Scoring Model — Dashboard</t>
        </is>
      </c>
    </row>
    <row r="3">
      <c r="A3" s="3" t="inlineStr">
        <is>
          <t>Total Options Evaluated</t>
        </is>
      </c>
      <c r="B3" s="3" t="inlineStr">
        <is>
          <t>Average Weighted Score</t>
        </is>
      </c>
      <c r="C3" s="3" t="inlineStr">
        <is>
          <t>Top-Ranked Option</t>
        </is>
      </c>
      <c r="D3" s="8" t="n"/>
      <c r="E3" s="3" t="inlineStr">
        <is>
          <t>Recommended Options</t>
        </is>
      </c>
      <c r="F3" s="3" t="inlineStr">
        <is>
          <t>Total Criteria Weight</t>
        </is>
      </c>
    </row>
    <row r="4" ht="24" customHeight="1">
      <c r="A4" s="30">
        <f>COUNTA('Scoring Model'!B15:B24)</f>
        <v/>
      </c>
      <c r="B4" s="31">
        <f>AVERAGE('Scoring Model'!N15:N24)</f>
        <v/>
      </c>
      <c r="C4" s="32">
        <f>INDEX('Scoring Model'!B15:B24,MATCH(1,'Scoring Model'!O15:O24,0))</f>
        <v/>
      </c>
      <c r="D4" s="8" t="n"/>
      <c r="E4" s="30">
        <f>COUNTIF('Scoring Model'!P15:P24,"Recommended")</f>
        <v/>
      </c>
      <c r="F4" s="34">
        <f>'Scoring Model'!C11</f>
        <v/>
      </c>
    </row>
    <row r="6">
      <c r="A6" s="2" t="inlineStr">
        <is>
          <t>Options Ranked by Weighted Score</t>
        </is>
      </c>
      <c r="H6" s="2" t="inlineStr">
        <is>
          <t>Recommendation Counts</t>
        </is>
      </c>
    </row>
    <row r="7">
      <c r="A7" s="3" t="inlineStr">
        <is>
          <t>Rank</t>
        </is>
      </c>
      <c r="B7" s="3" t="inlineStr">
        <is>
          <t>Option / Vendor</t>
        </is>
      </c>
      <c r="C7" s="3" t="inlineStr">
        <is>
          <t>Weighted Score</t>
        </is>
      </c>
      <c r="D7" s="3" t="inlineStr">
        <is>
          <t>Recommendation</t>
        </is>
      </c>
      <c r="E7" s="3" t="inlineStr">
        <is>
          <t>City</t>
        </is>
      </c>
      <c r="F7" s="3" t="inlineStr">
        <is>
          <t>Estimated Annual Cost</t>
        </is>
      </c>
      <c r="H7" s="26" t="inlineStr">
        <is>
          <t>Recommended</t>
        </is>
      </c>
      <c r="I7" s="35">
        <f>COUNTIF('Scoring Model'!P15:P24,"Recommended")</f>
        <v/>
      </c>
    </row>
    <row r="8">
      <c r="A8" s="17">
        <f>'Scoring Model'!O15</f>
        <v/>
      </c>
      <c r="B8" s="12">
        <f>'Scoring Model'!B15</f>
        <v/>
      </c>
      <c r="C8" s="16">
        <f>'Scoring Model'!N15</f>
        <v/>
      </c>
      <c r="D8" s="17">
        <f>'Scoring Model'!P15</f>
        <v/>
      </c>
      <c r="E8" s="12">
        <f>'Scoring Model'!D15</f>
        <v/>
      </c>
      <c r="F8" s="40">
        <f>'Scoring Model'!G15</f>
        <v/>
      </c>
      <c r="H8" s="26" t="inlineStr">
        <is>
          <t>Consider</t>
        </is>
      </c>
      <c r="I8" s="35">
        <f>COUNTIF('Scoring Model'!P15:P24,"Consider")</f>
        <v/>
      </c>
    </row>
    <row r="9">
      <c r="A9" s="22">
        <f>'Scoring Model'!O16</f>
        <v/>
      </c>
      <c r="B9" s="18">
        <f>'Scoring Model'!B16</f>
        <v/>
      </c>
      <c r="C9" s="21">
        <f>'Scoring Model'!N16</f>
        <v/>
      </c>
      <c r="D9" s="22">
        <f>'Scoring Model'!P16</f>
        <v/>
      </c>
      <c r="E9" s="18">
        <f>'Scoring Model'!D16</f>
        <v/>
      </c>
      <c r="F9" s="42">
        <f>'Scoring Model'!G16</f>
        <v/>
      </c>
      <c r="H9" s="26" t="inlineStr">
        <is>
          <t>Review</t>
        </is>
      </c>
      <c r="I9" s="35">
        <f>COUNTIF('Scoring Model'!P15:P24,"Review")</f>
        <v/>
      </c>
    </row>
    <row r="10">
      <c r="A10" s="17">
        <f>'Scoring Model'!O17</f>
        <v/>
      </c>
      <c r="B10" s="12">
        <f>'Scoring Model'!B17</f>
        <v/>
      </c>
      <c r="C10" s="16">
        <f>'Scoring Model'!N17</f>
        <v/>
      </c>
      <c r="D10" s="17">
        <f>'Scoring Model'!P17</f>
        <v/>
      </c>
      <c r="E10" s="12">
        <f>'Scoring Model'!D17</f>
        <v/>
      </c>
      <c r="F10" s="40">
        <f>'Scoring Model'!G17</f>
        <v/>
      </c>
      <c r="H10" s="26" t="inlineStr">
        <is>
          <t>Not Recommended</t>
        </is>
      </c>
      <c r="I10" s="35">
        <f>COUNTIF('Scoring Model'!P15:P24,"Not Recommended")</f>
        <v/>
      </c>
    </row>
    <row r="11">
      <c r="A11" s="22">
        <f>'Scoring Model'!O18</f>
        <v/>
      </c>
      <c r="B11" s="18">
        <f>'Scoring Model'!B18</f>
        <v/>
      </c>
      <c r="C11" s="21">
        <f>'Scoring Model'!N18</f>
        <v/>
      </c>
      <c r="D11" s="22">
        <f>'Scoring Model'!P18</f>
        <v/>
      </c>
      <c r="E11" s="18">
        <f>'Scoring Model'!D18</f>
        <v/>
      </c>
      <c r="F11" s="42">
        <f>'Scoring Model'!G18</f>
        <v/>
      </c>
    </row>
    <row r="12">
      <c r="A12" s="17">
        <f>'Scoring Model'!O19</f>
        <v/>
      </c>
      <c r="B12" s="12">
        <f>'Scoring Model'!B19</f>
        <v/>
      </c>
      <c r="C12" s="16">
        <f>'Scoring Model'!N19</f>
        <v/>
      </c>
      <c r="D12" s="17">
        <f>'Scoring Model'!P19</f>
        <v/>
      </c>
      <c r="E12" s="12">
        <f>'Scoring Model'!D19</f>
        <v/>
      </c>
      <c r="F12" s="40">
        <f>'Scoring Model'!G19</f>
        <v/>
      </c>
    </row>
    <row r="13">
      <c r="A13" s="22">
        <f>'Scoring Model'!O20</f>
        <v/>
      </c>
      <c r="B13" s="18">
        <f>'Scoring Model'!B20</f>
        <v/>
      </c>
      <c r="C13" s="21">
        <f>'Scoring Model'!N20</f>
        <v/>
      </c>
      <c r="D13" s="22">
        <f>'Scoring Model'!P20</f>
        <v/>
      </c>
      <c r="E13" s="18">
        <f>'Scoring Model'!D20</f>
        <v/>
      </c>
      <c r="F13" s="42">
        <f>'Scoring Model'!G20</f>
        <v/>
      </c>
      <c r="H13" s="2" t="inlineStr">
        <is>
          <t>Average Score by Criterion</t>
        </is>
      </c>
    </row>
    <row r="14">
      <c r="A14" s="17">
        <f>'Scoring Model'!O21</f>
        <v/>
      </c>
      <c r="B14" s="12">
        <f>'Scoring Model'!B21</f>
        <v/>
      </c>
      <c r="C14" s="16">
        <f>'Scoring Model'!N21</f>
        <v/>
      </c>
      <c r="D14" s="17">
        <f>'Scoring Model'!P21</f>
        <v/>
      </c>
      <c r="E14" s="12">
        <f>'Scoring Model'!D21</f>
        <v/>
      </c>
      <c r="F14" s="40">
        <f>'Scoring Model'!G21</f>
        <v/>
      </c>
      <c r="H14" s="26" t="inlineStr">
        <is>
          <t>Cost</t>
        </is>
      </c>
      <c r="I14" s="36">
        <f>AVERAGE('Scoring Model'!H15:H24)</f>
        <v/>
      </c>
    </row>
    <row r="15">
      <c r="A15" s="22">
        <f>'Scoring Model'!O22</f>
        <v/>
      </c>
      <c r="B15" s="18">
        <f>'Scoring Model'!B22</f>
        <v/>
      </c>
      <c r="C15" s="21">
        <f>'Scoring Model'!N22</f>
        <v/>
      </c>
      <c r="D15" s="22">
        <f>'Scoring Model'!P22</f>
        <v/>
      </c>
      <c r="E15" s="18">
        <f>'Scoring Model'!D22</f>
        <v/>
      </c>
      <c r="F15" s="42">
        <f>'Scoring Model'!G22</f>
        <v/>
      </c>
      <c r="H15" s="26" t="inlineStr">
        <is>
          <t>Quality</t>
        </is>
      </c>
      <c r="I15" s="36">
        <f>AVERAGE('Scoring Model'!I15:I24)</f>
        <v/>
      </c>
    </row>
    <row r="16">
      <c r="A16" s="17">
        <f>'Scoring Model'!O23</f>
        <v/>
      </c>
      <c r="B16" s="12">
        <f>'Scoring Model'!B23</f>
        <v/>
      </c>
      <c r="C16" s="16">
        <f>'Scoring Model'!N23</f>
        <v/>
      </c>
      <c r="D16" s="17">
        <f>'Scoring Model'!P23</f>
        <v/>
      </c>
      <c r="E16" s="12">
        <f>'Scoring Model'!D23</f>
        <v/>
      </c>
      <c r="F16" s="40">
        <f>'Scoring Model'!G23</f>
        <v/>
      </c>
      <c r="H16" s="26" t="inlineStr">
        <is>
          <t>Implementation Time</t>
        </is>
      </c>
      <c r="I16" s="36">
        <f>AVERAGE('Scoring Model'!J15:J24)</f>
        <v/>
      </c>
    </row>
    <row r="17">
      <c r="A17" s="22">
        <f>'Scoring Model'!O24</f>
        <v/>
      </c>
      <c r="B17" s="18">
        <f>'Scoring Model'!B24</f>
        <v/>
      </c>
      <c r="C17" s="21">
        <f>'Scoring Model'!N24</f>
        <v/>
      </c>
      <c r="D17" s="22">
        <f>'Scoring Model'!P24</f>
        <v/>
      </c>
      <c r="E17" s="18">
        <f>'Scoring Model'!D24</f>
        <v/>
      </c>
      <c r="F17" s="42">
        <f>'Scoring Model'!G24</f>
        <v/>
      </c>
      <c r="H17" s="26" t="inlineStr">
        <is>
          <t>Customer Support</t>
        </is>
      </c>
      <c r="I17" s="36">
        <f>AVERAGE('Scoring Model'!K15:K24)</f>
        <v/>
      </c>
    </row>
    <row r="18">
      <c r="H18" s="26" t="inlineStr">
        <is>
          <t>Security &amp; Compliance</t>
        </is>
      </c>
      <c r="I18" s="36">
        <f>AVERAGE('Scoring Model'!L15:L24)</f>
        <v/>
      </c>
    </row>
    <row r="19">
      <c r="H19" s="26" t="inlineStr">
        <is>
          <t>Scalability</t>
        </is>
      </c>
      <c r="I19" s="36">
        <f>AVERAGE('Scoring Model'!M15:M24)</f>
        <v/>
      </c>
    </row>
  </sheetData>
  <mergeCells count="3">
    <mergeCell ref="A1:H1"/>
    <mergeCell ref="C4:D4"/>
    <mergeCell ref="C3:D3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30" customHeight="1">
      <c r="A1" s="1" t="inlineStr">
        <is>
          <t>Weighted Scoring Model — Instructions</t>
        </is>
      </c>
    </row>
    <row r="3" ht="22" customHeight="1">
      <c r="A3" s="37" t="inlineStr">
        <is>
          <t>How to Use This Workbook</t>
        </is>
      </c>
    </row>
    <row r="4" ht="20" customHeight="1">
      <c r="A4" s="38" t="inlineStr">
        <is>
          <t>1. Enter evaluation criteria and assign percentage weights totaling 100% on the Scoring Model sheet.</t>
        </is>
      </c>
    </row>
    <row r="5" ht="20" customHeight="1">
      <c r="A5" s="38" t="inlineStr">
        <is>
          <t>2. Enter each option's raw score from 1 to 5 for every criterion in the pale-yellow cells.</t>
        </is>
      </c>
    </row>
    <row r="6" ht="20" customHeight="1">
      <c r="A6" s="38" t="inlineStr">
        <is>
          <t>3. Higher scores indicate better performance on that criterion.</t>
        </is>
      </c>
    </row>
    <row r="7" ht="20" customHeight="1">
      <c r="A7" s="38" t="inlineStr">
        <is>
          <t>4. Review weighted totals and rankings on the Dashboard sheet.</t>
        </is>
      </c>
    </row>
    <row r="8" ht="20" customHeight="1">
      <c r="A8" s="38" t="inlineStr">
        <is>
          <t>5. Weights should reflect your business priorities and must total 100%.</t>
        </is>
      </c>
    </row>
    <row r="10" ht="22" customHeight="1">
      <c r="A10" s="37" t="inlineStr">
        <is>
          <t>Suggested Scoring Scale</t>
        </is>
      </c>
    </row>
    <row r="11" ht="20" customHeight="1">
      <c r="A11" s="38" t="inlineStr">
        <is>
          <t>1 = Poor</t>
        </is>
      </c>
    </row>
    <row r="12" ht="20" customHeight="1">
      <c r="A12" s="38" t="inlineStr">
        <is>
          <t>2 = Below Average</t>
        </is>
      </c>
    </row>
    <row r="13" ht="20" customHeight="1">
      <c r="A13" s="38" t="inlineStr">
        <is>
          <t>3 = Meets Expectations</t>
        </is>
      </c>
    </row>
    <row r="14" ht="20" customHeight="1">
      <c r="A14" s="38" t="inlineStr">
        <is>
          <t>4 = Strong</t>
        </is>
      </c>
    </row>
    <row r="15" ht="20" customHeight="1">
      <c r="A15" s="38" t="inlineStr">
        <is>
          <t>5 = Excellent</t>
        </is>
      </c>
    </row>
    <row r="17" ht="22" customHeight="1">
      <c r="A17" s="37" t="inlineStr">
        <is>
          <t>Where This Model Helps</t>
        </is>
      </c>
    </row>
    <row r="18" ht="20" customHeight="1">
      <c r="A18" s="38" t="inlineStr">
        <is>
          <t>This model supports vendor selection, project prioritization, software evaluation, and similar business decisions.</t>
        </is>
      </c>
    </row>
    <row r="19" ht="20" customHeight="1">
      <c r="A19" s="38" t="inlineStr">
        <is>
          <t>Adjust criteria, weights, and thresholds to match your decision-making framework.</t>
        </is>
      </c>
    </row>
    <row r="21" ht="22" customHeight="1">
      <c r="A21" s="37" t="inlineStr">
        <is>
          <t>Key Formulas Built In</t>
        </is>
      </c>
    </row>
    <row r="22" ht="20" customHeight="1">
      <c r="A22" s="38" t="inlineStr">
        <is>
          <t>Weighted Score = SUMPRODUCT of raw scores and criterion weights.</t>
        </is>
      </c>
    </row>
    <row r="23" ht="20" customHeight="1">
      <c r="A23" s="38" t="inlineStr">
        <is>
          <t>Rank = RANK of each weighted score across all options (highest score = rank 1).</t>
        </is>
      </c>
    </row>
    <row r="24" ht="20" customHeight="1">
      <c r="A24" s="38" t="inlineStr">
        <is>
          <t>Recommendation: Recommended (&gt;= 4.25), Consider (&gt;= 3.50), Review (&gt;= 2.75), Not Recommended (below 2.75).</t>
        </is>
      </c>
    </row>
    <row r="25" ht="20" customHeight="1">
      <c r="A25" s="38" t="inlineStr">
        <is>
          <t>Score Band: Excellent, Strong, Acceptable, or Weak based on the same thresholds.</t>
        </is>
      </c>
    </row>
    <row r="26" ht="20" customHeight="1">
      <c r="A26" s="38" t="inlineStr">
        <is>
          <t>A lookup helper on the Scoring Model sheet returns an option's city and annual cost by name.</t>
        </is>
      </c>
    </row>
  </sheetData>
  <mergeCells count="22">
    <mergeCell ref="A1:F1"/>
    <mergeCell ref="A3:F3"/>
    <mergeCell ref="A4:F4"/>
    <mergeCell ref="A5:F5"/>
    <mergeCell ref="A6:F6"/>
    <mergeCell ref="A7:F7"/>
    <mergeCell ref="A8:F8"/>
    <mergeCell ref="A10:F10"/>
    <mergeCell ref="A11:F11"/>
    <mergeCell ref="A12:F12"/>
    <mergeCell ref="A13:F13"/>
    <mergeCell ref="A14:F14"/>
    <mergeCell ref="A15:F15"/>
    <mergeCell ref="A17:F17"/>
    <mergeCell ref="A18:F18"/>
    <mergeCell ref="A19:F19"/>
    <mergeCell ref="A21:F21"/>
    <mergeCell ref="A22:F22"/>
    <mergeCell ref="A23:F23"/>
    <mergeCell ref="A24:F24"/>
    <mergeCell ref="A25:F25"/>
    <mergeCell ref="A26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2026-08-01T04:55:39Z</dcterms:created>
  <dcterms:modified xmlns:dcterms="http://purl.org/dc/terms/" xmlns:xsi="http://www.w3.org/2001/XMLSchema-instance" xsi:type="dcterms:W3CDTF">2026-08-01T04:55:39Z</dcterms:modified>
</cp:coreProperties>
</file>